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4370" windowHeight="6330" activeTab="0"/>
  </bookViews>
  <sheets>
    <sheet name="RFQ" sheetId="1" r:id="rId1"/>
  </sheets>
  <externalReferences>
    <externalReference r:id="rId4"/>
  </externalReferences>
  <definedNames>
    <definedName name="baseframecd">#REF!</definedName>
    <definedName name="baseframecdcost">#REF!</definedName>
    <definedName name="baseframecditemno">#REF!</definedName>
    <definedName name="baseframecontractdevelopment">#REF!</definedName>
    <definedName name="baseframecost">#REF!</definedName>
    <definedName name="baseframedescription">#REF!</definedName>
    <definedName name="baseframeitemno">#REF!</definedName>
    <definedName name="baseframeleadtime">#REF!</definedName>
    <definedName name="baseframelistprice">#REF!</definedName>
    <definedName name="baseframeltadders">#REF!</definedName>
    <definedName name="baseframemanhours">#REF!</definedName>
    <definedName name="baseframenetprice">#REF!</definedName>
    <definedName name="basegearcost">#REF!</definedName>
    <definedName name="basegeardescription">#REF!</definedName>
    <definedName name="basegearitemno">#REF!</definedName>
    <definedName name="basegearleadtime">#REF!</definedName>
    <definedName name="basegearlistprice">#REF!</definedName>
    <definedName name="basegearltadders">#REF!</definedName>
    <definedName name="basegearnetprice">#REF!</definedName>
    <definedName name="basicoptionsend">#REF!</definedName>
    <definedName name="basicoptionsstart">#REF!</definedName>
    <definedName name="commend">#REF!</definedName>
    <definedName name="commstart">#REF!</definedName>
    <definedName name="frameselection">#REF!</definedName>
    <definedName name="frameselectionlink">#REF!</definedName>
    <definedName name="gearaccessoriesend">#REF!</definedName>
    <definedName name="gearaccessoriesstart">#REF!</definedName>
    <definedName name="gearbasicoptionsend">#REF!</definedName>
    <definedName name="gearbasicoptionsstart">#REF!</definedName>
    <definedName name="gearcommercialend">#REF!</definedName>
    <definedName name="gearcommercialstart">#REF!</definedName>
    <definedName name="gearhome">#REF!</definedName>
    <definedName name="gearlookupmultiplier">#REF!</definedName>
    <definedName name="gearmodeldisplay">#REF!</definedName>
    <definedName name="gearmodellink">#REF!</definedName>
    <definedName name="gearmodelselect">#REF!</definedName>
    <definedName name="gearmultidisplay">#REF!</definedName>
    <definedName name="gearmultilink">#REF!</definedName>
    <definedName name="gearmultiselect">#REF!</definedName>
    <definedName name="gearmultivalue">#REF!</definedName>
    <definedName name="gearqty">#REF!</definedName>
    <definedName name="geartable">#REF!</definedName>
    <definedName name="hpaddernet">#REF!</definedName>
    <definedName name="hpadderprice">#REF!</definedName>
    <definedName name="kwaddernet">#REF!</definedName>
    <definedName name="kwadderprice">#REF!</definedName>
    <definedName name="lookupmultiplier">#REF!</definedName>
    <definedName name="lubsysbasicend">#REF!</definedName>
    <definedName name="lubsysbasicoptionsend">#REF!</definedName>
    <definedName name="lubsysbasicoptionsstart">#REF!</definedName>
    <definedName name="lubsysbasicstart">#REF!</definedName>
    <definedName name="lubsyscd">#REF!</definedName>
    <definedName name="lubsyscommend">#REF!</definedName>
    <definedName name="lubsyscommstart">#REF!</definedName>
    <definedName name="lubsyscost">#REF!</definedName>
    <definedName name="lubsysdescription">#REF!</definedName>
    <definedName name="lubsyshome">#REF!</definedName>
    <definedName name="lubsysitemno">#REF!</definedName>
    <definedName name="lubsysleadtime">#REF!</definedName>
    <definedName name="lubsyslistprice">#REF!</definedName>
    <definedName name="lubsyslookupmultiplier">#REF!</definedName>
    <definedName name="lubsysltadders">#REF!</definedName>
    <definedName name="lubsysmanhours">#REF!</definedName>
    <definedName name="lubsysmodelchoice">#REF!</definedName>
    <definedName name="lubsysmodeldisplay">#REF!</definedName>
    <definedName name="lubsysmodellink">#REF!</definedName>
    <definedName name="lubsysmultichoice">#REF!</definedName>
    <definedName name="lubsysmultidisplay">#REF!</definedName>
    <definedName name="lubsysmultilink">#REF!</definedName>
    <definedName name="lubsysnetprice">#REF!</definedName>
    <definedName name="lubsysqty">#REF!</definedName>
    <definedName name="lubsyssubone">#REF!</definedName>
    <definedName name="lubsystestingend">#REF!</definedName>
    <definedName name="lubsystestingstart">#REF!</definedName>
    <definedName name="lubsyswarrantychoice">#REF!</definedName>
    <definedName name="lubsyswarrantydescription">#REF!</definedName>
    <definedName name="lubsyswarrantydisplay">#REF!</definedName>
    <definedName name="lubsyswarrantyitemno">#REF!</definedName>
    <definedName name="lubsyswarrantylink">#REF!</definedName>
    <definedName name="lubsyswarrantylistprice">#REF!</definedName>
    <definedName name="lubsyswarrantymultiplier">#REF!</definedName>
    <definedName name="lubsyswarrantymulttable">#REF!</definedName>
    <definedName name="lubsyswarrantynetprice">#REF!</definedName>
    <definedName name="lubsyswarrantyprice">#REF!</definedName>
    <definedName name="multichoicelink">#REF!</definedName>
    <definedName name="multichoicelist">#REF!</definedName>
    <definedName name="multiplierdisplay">#REF!</definedName>
    <definedName name="myrbaseframecd">#REF!</definedName>
    <definedName name="myrbaseframecdcost">#REF!</definedName>
    <definedName name="myrbaseframecditemno">#REF!</definedName>
    <definedName name="myrbaseframecontractdevelopment">#REF!</definedName>
    <definedName name="myrbaseframecost">#REF!</definedName>
    <definedName name="myrbaseframedescription">#REF!</definedName>
    <definedName name="myrbaseframeitemno">#REF!</definedName>
    <definedName name="myrbaseframeleadtime">#REF!</definedName>
    <definedName name="myrbaseframelistprice">#REF!</definedName>
    <definedName name="myrbaseframeltadders">#REF!</definedName>
    <definedName name="myrbaseframemanhours">#REF!</definedName>
    <definedName name="myrbaseframenetprice">#REF!</definedName>
    <definedName name="myrbasicoptionsend">#REF!</definedName>
    <definedName name="myrbasicoptionsstart">#REF!</definedName>
    <definedName name="myrcd">#REF!</definedName>
    <definedName name="myrcommend">#REF!</definedName>
    <definedName name="myrcommstart">#REF!</definedName>
    <definedName name="myrframeselection">#REF!</definedName>
    <definedName name="myrframeselectionlink">#REF!</definedName>
    <definedName name="MYRHome">#REF!</definedName>
    <definedName name="myrhpaddernet">#REF!</definedName>
    <definedName name="myrhpadderprice">#REF!</definedName>
    <definedName name="myrhpvalue">#REF!</definedName>
    <definedName name="myrkwaddernet">#REF!</definedName>
    <definedName name="myrkwadderprice">#REF!</definedName>
    <definedName name="myrkwvalue">#REF!</definedName>
    <definedName name="myrlookupmultiplier">#REF!</definedName>
    <definedName name="myrmodel">#REF!</definedName>
    <definedName name="myrmodeldisplay">#REF!</definedName>
    <definedName name="myrmultichoicelink">#REF!</definedName>
    <definedName name="myrmultichoicelist">#REF!</definedName>
    <definedName name="myrmultiplierdisplay">#REF!</definedName>
    <definedName name="myrpower">#REF!</definedName>
    <definedName name="myrpowerchoice">#REF!</definedName>
    <definedName name="myrpowerlink">#REF!</definedName>
    <definedName name="myrpowerunit">#REF!</definedName>
    <definedName name="myrpowerunitdisplay">#REF!</definedName>
    <definedName name="myrqty">#REF!</definedName>
    <definedName name="myrsubone">#REF!</definedName>
    <definedName name="myrtestingend">#REF!</definedName>
    <definedName name="myrtestingstart">#REF!</definedName>
    <definedName name="myrwarrantychoice">#REF!</definedName>
    <definedName name="myrwarrantydescription">#REF!</definedName>
    <definedName name="myrwarrantydisplay">#REF!</definedName>
    <definedName name="myrwarrantyitemno">#REF!</definedName>
    <definedName name="myrwarrantylink">#REF!</definedName>
    <definedName name="myrwarrantylistprice">#REF!</definedName>
    <definedName name="myrwarrantynetprice">#REF!</definedName>
    <definedName name="myrwarrantypricevalue">#REF!</definedName>
    <definedName name="power">#REF!</definedName>
    <definedName name="powerunit">#REF!</definedName>
    <definedName name="_xlnm.Print_Area" localSheetId="0">'RFQ'!$A$1:$K$103</definedName>
    <definedName name="pyrbookprice">#REF!</definedName>
    <definedName name="pyrcd">#REF!</definedName>
    <definedName name="pyrcdcost">#REF!</definedName>
    <definedName name="pyrcontractdevelopment">#REF!</definedName>
    <definedName name="pyrcost">#REF!</definedName>
    <definedName name="pyrhome">#REF!</definedName>
    <definedName name="pyrleadtime">#REF!</definedName>
    <definedName name="pyrltadders">#REF!</definedName>
    <definedName name="pyrmanhours">#REF!</definedName>
    <definedName name="pyrmultichoice">#REF!</definedName>
    <definedName name="pyrmultilink">#REF!</definedName>
    <definedName name="pyrmultiplier">#REF!</definedName>
    <definedName name="pyrnetprice">#REF!</definedName>
    <definedName name="pyrpowerchoice">#REF!</definedName>
    <definedName name="pyrpowerunit">#REF!</definedName>
    <definedName name="pyrqty">#REF!</definedName>
    <definedName name="pyrtestingend">#REF!</definedName>
    <definedName name="pyrtestingstart">#REF!</definedName>
    <definedName name="pyrturbine">#REF!</definedName>
    <definedName name="pyrwarrantychoice">#REF!</definedName>
    <definedName name="pyrwarrantydescription">#REF!</definedName>
    <definedName name="pyrwarrantydisplay">#REF!</definedName>
    <definedName name="pyrwarrantyitemno">#REF!</definedName>
    <definedName name="pyrwarrantylink">#REF!</definedName>
    <definedName name="pyrwarrantynetprice">#REF!</definedName>
    <definedName name="pyrwarrantyprice">#REF!</definedName>
    <definedName name="sparescd">#REF!</definedName>
    <definedName name="sparescost">#REF!</definedName>
    <definedName name="sparesdescription">#REF!</definedName>
    <definedName name="sparesend">#REF!</definedName>
    <definedName name="spareshome">#REF!</definedName>
    <definedName name="sparesleadtime">#REF!</definedName>
    <definedName name="spareslistprice">#REF!</definedName>
    <definedName name="spareslookupmultiplier">#REF!</definedName>
    <definedName name="sparesltadders">#REF!</definedName>
    <definedName name="sparesmanhours">#REF!</definedName>
    <definedName name="sparesmultichoice">#REF!</definedName>
    <definedName name="sparesmultilink">#REF!</definedName>
    <definedName name="sparesmultiplier">#REF!</definedName>
    <definedName name="sparesmultipliervalue">#REF!</definedName>
    <definedName name="sparesnetprice">#REF!</definedName>
    <definedName name="sparesstart">#REF!</definedName>
    <definedName name="ssbasicoptionsend">#REF!</definedName>
    <definedName name="ssbasicoptionsstart">#REF!</definedName>
    <definedName name="sscommend">#REF!</definedName>
    <definedName name="sscommstart">#REF!</definedName>
    <definedName name="sshpaddernet">#REF!</definedName>
    <definedName name="sshpadderprice">#REF!</definedName>
    <definedName name="sshpaddervalue">#REF!</definedName>
    <definedName name="sshpvalue">#REF!</definedName>
    <definedName name="sskwaddernet">#REF!</definedName>
    <definedName name="sskwadderprice">#REF!</definedName>
    <definedName name="sskwvalue">#REF!</definedName>
    <definedName name="sslookupmultiplier">#REF!</definedName>
    <definedName name="ssmodeldisplay">#REF!</definedName>
    <definedName name="sspower">#REF!</definedName>
    <definedName name="sspowerchoice">#REF!</definedName>
    <definedName name="sspowerlink">#REF!</definedName>
    <definedName name="sspowerunit">#REF!</definedName>
    <definedName name="sspowerunitdisplay">#REF!</definedName>
    <definedName name="sssubone">#REF!</definedName>
    <definedName name="sstestingend">#REF!</definedName>
    <definedName name="sstestingstart">#REF!</definedName>
    <definedName name="ssunitselect">'[1]SSYRLOOKUP'!$J$31</definedName>
    <definedName name="sswarrantychoice">#REF!</definedName>
    <definedName name="sswarrantydescription">#REF!</definedName>
    <definedName name="sswarrantydisplay">#REF!</definedName>
    <definedName name="sswarrantyitemno">#REF!</definedName>
    <definedName name="sswarrantylink">#REF!</definedName>
    <definedName name="sswarrantypricevalue">#REF!</definedName>
    <definedName name="ssyrcd">#REF!</definedName>
    <definedName name="ssyrhome">#REF!</definedName>
    <definedName name="ssyrmultiplier">#REF!</definedName>
    <definedName name="ssyrqty">#REF!</definedName>
    <definedName name="ssyrwarrantylistprice">#REF!</definedName>
    <definedName name="ssyrwarrantynetprice">#REF!</definedName>
    <definedName name="unitselect">#REF!</definedName>
    <definedName name="warrantypricevalue">#REF!</definedName>
  </definedNames>
  <calcPr fullCalcOnLoad="1"/>
</workbook>
</file>

<file path=xl/sharedStrings.xml><?xml version="1.0" encoding="utf-8"?>
<sst xmlns="http://schemas.openxmlformats.org/spreadsheetml/2006/main" count="130" uniqueCount="127">
  <si>
    <t>Power Factor (all offerings will be at 0.8 PF):</t>
  </si>
  <si>
    <t>Representative Ogranization (as it should appear on the proposal):</t>
  </si>
  <si>
    <t>Street or PO BOX:</t>
  </si>
  <si>
    <t>City:</t>
  </si>
  <si>
    <t>Assuned Eff=</t>
  </si>
  <si>
    <t>Power KW=</t>
  </si>
  <si>
    <t>Salesman (first and last name as it should appear on the proposal):</t>
  </si>
  <si>
    <t>SR=</t>
  </si>
  <si>
    <t>Poles=</t>
  </si>
  <si>
    <t>Slip=</t>
  </si>
  <si>
    <t>Website (if applicable):</t>
  </si>
  <si>
    <t>Representative Ogranization Address:</t>
  </si>
  <si>
    <t>Representative Ogranization Contact Info:</t>
  </si>
  <si>
    <t>Phone:</t>
  </si>
  <si>
    <t>Email:</t>
  </si>
  <si>
    <t>Fax:</t>
  </si>
  <si>
    <t>Gear Speed=</t>
  </si>
  <si>
    <t>Representative Reference No.(if different from STG No.):</t>
  </si>
  <si>
    <t>Extraction Flow as % of Inlet Flow=</t>
  </si>
  <si>
    <t>DeltaH=</t>
  </si>
  <si>
    <t>Phases (3 phase is always assumed):</t>
  </si>
  <si>
    <t>Extraction Flow Lbs/hr=</t>
  </si>
  <si>
    <t>Extraction PSIG in column (J), Extraction Flow (lb/hr) in column (K)</t>
  </si>
  <si>
    <t>Gen. Enclosure type in column (K), 0 for ODP, 1 for TEWAC (usually 0)</t>
  </si>
  <si>
    <t>To Specify a T&amp;T Valve put a 1 in column K of this line.</t>
  </si>
  <si>
    <t>STG Quote No.(Begins with the year "09",then the 2 digit rep no., then a 3 digit sequential proposal no. for that year):</t>
  </si>
  <si>
    <t>A high efficiency profile nozzle ring will be used if it significantly enhances performance:</t>
  </si>
  <si>
    <r>
      <t>State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(two letter abreviation)</t>
    </r>
    <r>
      <rPr>
        <sz val="10"/>
        <rFont val="Arial"/>
        <family val="0"/>
      </rPr>
      <t>:</t>
    </r>
  </si>
  <si>
    <r>
      <t xml:space="preserve">Zip Code </t>
    </r>
    <r>
      <rPr>
        <b/>
        <sz val="10"/>
        <color indexed="18"/>
        <rFont val="Arial"/>
        <family val="2"/>
      </rPr>
      <t>(5 digit)</t>
    </r>
    <r>
      <rPr>
        <sz val="10"/>
        <rFont val="Arial"/>
        <family val="0"/>
      </rPr>
      <t>:</t>
    </r>
  </si>
  <si>
    <t>Rep commission (enter sell price in cell H89)</t>
  </si>
  <si>
    <t>Nombre de la empresa cliente (como debería aparecer en la propuesta):</t>
  </si>
  <si>
    <t>Contacto del cliente (nombre y apellido, ya que deberá figurar en la propuesta):</t>
  </si>
  <si>
    <t>Usted debe introducir datos en los campos de color amarillo brillante!</t>
  </si>
  <si>
    <t xml:space="preserve">RFQ FORMULARIO DE INFORMACIÓN PARA TURBINA DE VAPOR GENERADORES, LLC.
</t>
  </si>
  <si>
    <t>Cliente Dirección:</t>
  </si>
  <si>
    <t>Ciudad:</t>
  </si>
  <si>
    <t>Estado (abreviatura de dos letras) o el país si no en EE.UU.:</t>
  </si>
  <si>
    <t>Código Postal (5 dígitos):</t>
  </si>
  <si>
    <t>Escriba 1 en la columna (K), sólo si T &amp; T está especificado, de lo contrario, deje en blanco</t>
  </si>
  <si>
    <t>Introduzca de bulbo húmedo en la columna (K), de lo contrario los 78 º F se asume si se deja en blanco</t>
  </si>
  <si>
    <t>Bueno tener información: Rellene si Conocido</t>
  </si>
  <si>
    <t>Información de retorno de la inversión:</t>
  </si>
  <si>
    <t>Información crítica: Obligatorios para el nivel 1,2, y 3 Citas</t>
  </si>
  <si>
    <t>Necesarios para el nivel 2 Citas</t>
  </si>
  <si>
    <t>Información de calendario: Necesarios para el nivel 3 Citas</t>
  </si>
  <si>
    <t>Introduzca una o</t>
  </si>
  <si>
    <t>los demás</t>
  </si>
  <si>
    <t>Calle o Apartado Postal:</t>
  </si>
  <si>
    <t>Nivel 1 - el presupuesto de precio, desempeño, entrega y el alcance general, 24 horas</t>
  </si>
  <si>
    <t>(Típicamente 98% de todas las propuestas serán nivel 1)</t>
  </si>
  <si>
    <t>Nivel 2 - similar al nivel 1, pero incluye una evaluación de amortización, 48 horas</t>
  </si>
  <si>
    <t>Nivel 3 - una propuesta detallada para la compra de espera en los próximos 3 meses, 5 días</t>
  </si>
  <si>
    <t>Información de Contacto del cliente:</t>
  </si>
  <si>
    <t>Teléfono:</t>
  </si>
  <si>
    <t>Correo electrónico (Email):</t>
  </si>
  <si>
    <t>Sitio Web (si procede):</t>
  </si>
  <si>
    <t>Tipo de cliente: INGENIERO, USUARIO, CONTRATISTA, DESARROLLADOR, UTILIDAD, del envasador.:</t>
  </si>
  <si>
    <r>
      <t>Contacto Técnico</t>
    </r>
    <r>
      <rPr>
        <sz val="10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(sólo si diferente de arriba, de lo contrario, deje en blanco)</t>
    </r>
    <r>
      <rPr>
        <sz val="10"/>
        <rFont val="Arial"/>
        <family val="0"/>
      </rPr>
      <t>:</t>
    </r>
  </si>
  <si>
    <r>
      <t xml:space="preserve">Teléfono / E-mail de contacto del servicio técnico </t>
    </r>
    <r>
      <rPr>
        <b/>
        <sz val="10"/>
        <color indexed="18"/>
        <rFont val="Arial"/>
        <family val="2"/>
      </rPr>
      <t>(sólo si diferente de arriba, de lo contrario, deje en blanco)</t>
    </r>
    <r>
      <rPr>
        <sz val="10"/>
        <rFont val="Arial"/>
        <family val="0"/>
      </rPr>
      <t>:</t>
    </r>
  </si>
  <si>
    <r>
      <t xml:space="preserve">Referencia de cliente, nombre o descripción del proyecto </t>
    </r>
    <r>
      <rPr>
        <b/>
        <sz val="10"/>
        <color indexed="18"/>
        <rFont val="Arial"/>
        <family val="2"/>
      </rPr>
      <t>(tal y como debe aparecer en la propuesta)</t>
    </r>
    <r>
      <rPr>
        <sz val="10"/>
        <rFont val="Arial"/>
        <family val="0"/>
      </rPr>
      <t>:</t>
    </r>
  </si>
  <si>
    <t>Ubicación del proyecto:</t>
  </si>
  <si>
    <t>Ciudad, Estado (abreviatura de dos letras) Código Postal (5 dígitos), si no se conoce el tipo de "Desconocido":</t>
  </si>
  <si>
    <t>Calendario del proyecto:</t>
  </si>
  <si>
    <t>Aprobado capital ( "Y" o "n"):</t>
  </si>
  <si>
    <t>Nivel requerido de la propuesta (1,2, o 3) siempre 1, a menos que un requote después de revisar las especificaciones:</t>
  </si>
  <si>
    <t>Tipo de proyecto:</t>
  </si>
  <si>
    <t>Generación eléctrica solamente ( "y" o "n"):</t>
  </si>
  <si>
    <t>Co-generación ( "y" o "n"):</t>
  </si>
  <si>
    <t>Si Co-Gen, proceso de función:</t>
  </si>
  <si>
    <t>Si Co-Gen, el proceso de presión (psig):</t>
  </si>
  <si>
    <t>Generación de vapor existentes o de nueva construcción (escriba "existentes" o "nuevo"):</t>
  </si>
  <si>
    <t>Generación eléctrica Escenario:</t>
  </si>
  <si>
    <t>Reducir los costos de servicios públicos de electricidad ( "y" o "n"):</t>
  </si>
  <si>
    <t>Reducir los costos de servicios públicos de vapor ( "y" o "n"):</t>
  </si>
  <si>
    <t>Grupo electrógeno, en lugar de válvula reductora de presión ( "y" o "n"):</t>
  </si>
  <si>
    <t>Deseo de "isla" gen-set ( "Y" o "n"):</t>
  </si>
  <si>
    <t>Deseo de la exportación a los servicios públicos ( "Y" o "n"):</t>
  </si>
  <si>
    <t>Inducción o síncronos ( "i" o "s") de inducción es generalmente &lt;600, &lt;1.000 Kw y conectado directamente:</t>
  </si>
  <si>
    <t>Voltaje en voltios en la columna (I):</t>
  </si>
  <si>
    <r>
      <t xml:space="preserve">Frecuencia (Hz) </t>
    </r>
    <r>
      <rPr>
        <b/>
        <sz val="10"/>
        <color indexed="18"/>
        <rFont val="Arial"/>
        <family val="2"/>
      </rPr>
      <t>(sólo 50 o 60)</t>
    </r>
    <r>
      <rPr>
        <sz val="10"/>
        <rFont val="Arial"/>
        <family val="0"/>
      </rPr>
      <t>:</t>
    </r>
  </si>
  <si>
    <t>Temp. Calificación lugar, por encima de 40oC ambiente ° C (80 o 105) 105 cuesta menos y es más que suficiente:</t>
  </si>
  <si>
    <t>Condiciones atmosféricas:</t>
  </si>
  <si>
    <t>Altitud sobre el nivel del mar (FT) - estimación de seguro si:</t>
  </si>
  <si>
    <t>Temperatura ambiente máxima (º F), estimar si seguro:</t>
  </si>
  <si>
    <t>Humedad relativa máxima (%), estimación seguro si:</t>
  </si>
  <si>
    <t>`</t>
  </si>
  <si>
    <t>Disponible la temperatura del agua (º F) en la columna (I), de lo contrario se asume 85 F:</t>
  </si>
  <si>
    <t>Disponible de vapor y agua y Alcance deseado:</t>
  </si>
  <si>
    <t>Presión de entrada de vapor (psig):</t>
  </si>
  <si>
    <t>De vapor de entrada de temperatura (º F o 0 si D &amp; S):</t>
  </si>
  <si>
    <t>El vapor de escape de presión (psig) si BP o (en Hg abs) en caso de condensación:</t>
  </si>
  <si>
    <t>Disponible el flujo de vapor (lb / h):</t>
  </si>
  <si>
    <t>o deseado kW nominal (kWe):</t>
  </si>
  <si>
    <t>¿Se trata de una turbina de condensación? ( "Y" o "n"):</t>
  </si>
  <si>
    <t>Si la línea 61 = "y", caso de que un condener se incluirán en el presupuesto?:</t>
  </si>
  <si>
    <t>En varias fases o singlestage turbina ( "MS" o "ss"). Si no está seguro de entrada ", seleccione":</t>
  </si>
  <si>
    <t>Orientada la unidad ( "y" o "n") casi siempre "y" si un generador sincrónico. Si no está seguro de entrada ", seleccione":</t>
  </si>
  <si>
    <t>Son temp / vibración instrumentación / monitores necesarios? ( "Y" o "n") por lo general "n" menores de 1 MW:</t>
  </si>
  <si>
    <t>Número de unidades en la columna (i):</t>
  </si>
  <si>
    <t>Los niveles de sonido son una preocupación? ( "Y" o "n") de aislamiento de sonido attenuatung:</t>
  </si>
  <si>
    <t>Es global aceptable de los equipos? ( "Y" o "n") Esta es casi siempre "y":</t>
  </si>
  <si>
    <t>Si la respuesta a escala mundial fue "n", la UE es el abastecimiento de equipo aceptable? ( "Y" o "n"):</t>
  </si>
  <si>
    <t>Si la respuesta a escala mundial fue "n", la SA es el abastecimiento de equipo aceptable? ( "Y" o "n"):</t>
  </si>
  <si>
    <t>Fuente de combustible (gas, madera, serrín, fecies de animales, etc):</t>
  </si>
  <si>
    <t>Costo de combustible por unidad ($ por tonelada, FT3, chica., MMBtu, etc):</t>
  </si>
  <si>
    <t>Utilidad eléctrica de Información:</t>
  </si>
  <si>
    <t>El uso actual (promedio de Kwh / mes):</t>
  </si>
  <si>
    <t>Costo actual ($ / Kwh):</t>
  </si>
  <si>
    <t>N º de semanas por año en la columna (k):</t>
  </si>
  <si>
    <t xml:space="preserve">Información operativa:   Horas de operación por semana en la columna (i)  </t>
  </si>
  <si>
    <t>Operaqtion estacional ( "Y" o "n"):</t>
  </si>
  <si>
    <t>Por ciento de las horas que son las horas punta:</t>
  </si>
  <si>
    <t>Disponible el flujo de agua (gpm):</t>
  </si>
  <si>
    <t>Costo del agua ($ / 1000 gal):</t>
  </si>
  <si>
    <t>Utilizar sólo para STG:</t>
  </si>
  <si>
    <t>Fecha de presentación de Financiamiento para Proyectos (Mes-Año, es decir, 4-2007):</t>
  </si>
  <si>
    <t xml:space="preserve">Fecha de inicio del proyecto (mes-año, es decir, 4-2007):
</t>
  </si>
  <si>
    <t>Fecha de Terminación del Proyecto (mes-año, es decir, 4-2007):</t>
  </si>
  <si>
    <t>Encargo de proyecto Fecha (Mes-Año, es decir, 4-2007):</t>
  </si>
  <si>
    <t>Condición que permite:</t>
  </si>
  <si>
    <t>A continuación y comprobar a la derecha de la columna (k) para las advertencias y / o errores</t>
  </si>
  <si>
    <t>Apéndice tipo general en la columna (K), 0 para PAO, 1 para TEWAC o CACW</t>
  </si>
  <si>
    <t>Disyuntor (&lt;600) o Equipos / CB (&gt; 600 V) "y" o "n" en la columna (K)</t>
  </si>
  <si>
    <t>Si la extracción sin control: PSIG en la columna (J), Caudal (lb / h) en la columna (K), de lo contrario, deje en blanco tanto</t>
  </si>
  <si>
    <t>Torre de enfriamiento ", y" o "n" en la columna (K)</t>
  </si>
  <si>
    <t>Usuario final, si no el cliente. Si no es cliente y no se conoce el tipo de "Desconocido":</t>
  </si>
  <si>
    <t>Escriba 1 en la celda k49 si el generador de turbina de controles por parte de otros.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</si>
</sst>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#,##0.000"/>
    <numFmt numFmtId="169" formatCode="0.0"/>
    <numFmt numFmtId="170" formatCode="0.0000"/>
    <numFmt numFmtId="171" formatCode="0.00000"/>
    <numFmt numFmtId="172" formatCode="0.000000"/>
    <numFmt numFmtId="173" formatCode="0.000000000"/>
    <numFmt numFmtId="174" formatCode="0.0%"/>
    <numFmt numFmtId="175" formatCode="0.000%"/>
    <numFmt numFmtId="176" formatCode="0.0000%"/>
    <numFmt numFmtId="177" formatCode="mmmm\ d\,\ yyyy"/>
    <numFmt numFmtId="178" formatCode="mm/dd/yy"/>
    <numFmt numFmtId="179" formatCode="m/d/yy"/>
    <numFmt numFmtId="180" formatCode="0.00000000"/>
    <numFmt numFmtId="181" formatCode="0.000000E+00"/>
    <numFmt numFmtId="182" formatCode="0.000000%"/>
    <numFmt numFmtId="183" formatCode="0.00000%"/>
    <numFmt numFmtId="184" formatCode="0.00000000000"/>
    <numFmt numFmtId="185" formatCode="0.000000000000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1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0"/>
      <name val="Arial"/>
      <family val="2"/>
    </font>
    <font>
      <sz val="10"/>
      <color indexed="1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thick"/>
      <top style="hair"/>
      <bottom style="hair"/>
    </border>
    <border>
      <left style="thick"/>
      <right style="thick"/>
      <top style="thick"/>
      <bottom style="thick"/>
    </border>
    <border>
      <left style="hair"/>
      <right style="thick"/>
      <top style="hair"/>
      <bottom>
        <color indexed="63"/>
      </bottom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 style="thick"/>
      <top style="thick"/>
      <bottom style="hair"/>
    </border>
    <border>
      <left style="thick"/>
      <right>
        <color indexed="63"/>
      </right>
      <top>
        <color indexed="63"/>
      </top>
      <bottom style="thick"/>
    </border>
    <border>
      <left style="hair"/>
      <right style="hair"/>
      <top style="thick"/>
      <bottom style="hair"/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>
        <color indexed="63"/>
      </left>
      <right style="hair"/>
      <top style="thick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hair"/>
      <top style="thick"/>
      <bottom style="hair"/>
    </border>
    <border>
      <left style="thick"/>
      <right style="hair"/>
      <top style="hair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3" fontId="6" fillId="0" borderId="0" xfId="0" applyNumberFormat="1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7" xfId="0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0" borderId="3" xfId="0" applyBorder="1" applyAlignment="1" applyProtection="1">
      <alignment horizontal="right"/>
      <protection hidden="1"/>
    </xf>
    <xf numFmtId="0" fontId="4" fillId="3" borderId="9" xfId="0" applyFont="1" applyFill="1" applyBorder="1" applyAlignment="1" applyProtection="1">
      <alignment horizontal="left"/>
      <protection hidden="1"/>
    </xf>
    <xf numFmtId="0" fontId="4" fillId="3" borderId="7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4" fillId="3" borderId="10" xfId="0" applyFont="1" applyFill="1" applyBorder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0" fillId="0" borderId="4" xfId="0" applyBorder="1" applyAlignment="1" applyProtection="1">
      <alignment horizontal="right"/>
      <protection hidden="1"/>
    </xf>
    <xf numFmtId="0" fontId="6" fillId="0" borderId="0" xfId="0" applyNumberFormat="1" applyFont="1" applyBorder="1" applyAlignment="1" applyProtection="1">
      <alignment horizontal="left"/>
      <protection hidden="1"/>
    </xf>
    <xf numFmtId="2" fontId="6" fillId="0" borderId="0" xfId="0" applyNumberFormat="1" applyFont="1" applyBorder="1" applyAlignment="1" applyProtection="1">
      <alignment horizontal="left"/>
      <protection hidden="1"/>
    </xf>
    <xf numFmtId="0" fontId="4" fillId="3" borderId="11" xfId="0" applyFont="1" applyFill="1" applyBorder="1" applyAlignment="1" applyProtection="1">
      <alignment horizontal="left"/>
      <protection hidden="1"/>
    </xf>
    <xf numFmtId="0" fontId="4" fillId="3" borderId="12" xfId="0" applyFont="1" applyFill="1" applyBorder="1" applyAlignment="1" applyProtection="1">
      <alignment horizontal="left"/>
      <protection hidden="1"/>
    </xf>
    <xf numFmtId="0" fontId="4" fillId="3" borderId="13" xfId="0" applyFont="1" applyFill="1" applyBorder="1" applyAlignment="1" applyProtection="1">
      <alignment horizontal="left"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6" fillId="2" borderId="17" xfId="0" applyNumberFormat="1" applyFont="1" applyFill="1" applyBorder="1" applyAlignment="1" applyProtection="1">
      <alignment horizontal="left"/>
      <protection hidden="1"/>
    </xf>
    <xf numFmtId="0" fontId="6" fillId="2" borderId="17" xfId="0" applyFont="1" applyFill="1" applyBorder="1" applyAlignment="1" applyProtection="1">
      <alignment horizontal="left"/>
      <protection hidden="1"/>
    </xf>
    <xf numFmtId="0" fontId="6" fillId="0" borderId="1" xfId="0" applyFont="1" applyBorder="1" applyAlignment="1" applyProtection="1">
      <alignment horizontal="right"/>
      <protection hidden="1"/>
    </xf>
    <xf numFmtId="3" fontId="6" fillId="2" borderId="17" xfId="0" applyNumberFormat="1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2" borderId="17" xfId="0" applyFill="1" applyBorder="1" applyAlignment="1" applyProtection="1">
      <alignment/>
      <protection hidden="1"/>
    </xf>
    <xf numFmtId="3" fontId="6" fillId="2" borderId="9" xfId="0" applyNumberFormat="1" applyFont="1" applyFill="1" applyBorder="1" applyAlignment="1" applyProtection="1">
      <alignment horizontal="left"/>
      <protection hidden="1"/>
    </xf>
    <xf numFmtId="0" fontId="0" fillId="2" borderId="18" xfId="0" applyFont="1" applyFill="1" applyBorder="1" applyAlignment="1" applyProtection="1">
      <alignment horizontal="left"/>
      <protection hidden="1"/>
    </xf>
    <xf numFmtId="0" fontId="0" fillId="3" borderId="19" xfId="0" applyFill="1" applyBorder="1" applyAlignment="1" applyProtection="1">
      <alignment/>
      <protection hidden="1"/>
    </xf>
    <xf numFmtId="0" fontId="0" fillId="5" borderId="19" xfId="0" applyFill="1" applyBorder="1" applyAlignment="1" applyProtection="1">
      <alignment/>
      <protection hidden="1"/>
    </xf>
    <xf numFmtId="0" fontId="0" fillId="6" borderId="20" xfId="0" applyFill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186" fontId="6" fillId="2" borderId="1" xfId="0" applyNumberFormat="1" applyFont="1" applyFill="1" applyBorder="1" applyAlignment="1" applyProtection="1">
      <alignment horizontal="left"/>
      <protection hidden="1"/>
    </xf>
    <xf numFmtId="4" fontId="0" fillId="7" borderId="21" xfId="0" applyNumberFormat="1" applyFill="1" applyBorder="1" applyAlignment="1" applyProtection="1">
      <alignment horizontal="left"/>
      <protection locked="0"/>
    </xf>
    <xf numFmtId="0" fontId="0" fillId="7" borderId="21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right"/>
      <protection hidden="1"/>
    </xf>
    <xf numFmtId="0" fontId="0" fillId="7" borderId="3" xfId="0" applyFill="1" applyBorder="1" applyAlignment="1" applyProtection="1">
      <alignment/>
      <protection hidden="1"/>
    </xf>
    <xf numFmtId="3" fontId="0" fillId="4" borderId="22" xfId="0" applyNumberFormat="1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3" fontId="0" fillId="4" borderId="22" xfId="0" applyNumberFormat="1" applyFill="1" applyBorder="1" applyAlignment="1" applyProtection="1">
      <alignment horizontal="center" wrapText="1"/>
      <protection locked="0"/>
    </xf>
    <xf numFmtId="0" fontId="0" fillId="4" borderId="22" xfId="0" applyFill="1" applyBorder="1" applyAlignment="1" applyProtection="1">
      <alignment horizontal="left"/>
      <protection locked="0"/>
    </xf>
    <xf numFmtId="0" fontId="0" fillId="4" borderId="21" xfId="0" applyFill="1" applyBorder="1" applyAlignment="1" applyProtection="1">
      <alignment horizontal="left"/>
      <protection locked="0"/>
    </xf>
    <xf numFmtId="0" fontId="0" fillId="4" borderId="21" xfId="0" applyFill="1" applyBorder="1" applyAlignment="1" applyProtection="1" quotePrefix="1">
      <alignment horizontal="left"/>
      <protection locked="0"/>
    </xf>
    <xf numFmtId="0" fontId="3" fillId="4" borderId="21" xfId="20" applyFon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4" borderId="21" xfId="0" applyFont="1" applyFill="1" applyBorder="1" applyAlignment="1" applyProtection="1">
      <alignment/>
      <protection locked="0"/>
    </xf>
    <xf numFmtId="0" fontId="3" fillId="3" borderId="21" xfId="20" applyFill="1" applyBorder="1" applyAlignment="1" applyProtection="1">
      <alignment horizontal="left"/>
      <protection locked="0"/>
    </xf>
    <xf numFmtId="0" fontId="0" fillId="8" borderId="21" xfId="0" applyFill="1" applyBorder="1" applyAlignment="1" applyProtection="1">
      <alignment horizontal="left"/>
      <protection locked="0"/>
    </xf>
    <xf numFmtId="49" fontId="0" fillId="8" borderId="21" xfId="0" applyNumberFormat="1" applyFill="1" applyBorder="1" applyAlignment="1" applyProtection="1">
      <alignment horizontal="left"/>
      <protection locked="0"/>
    </xf>
    <xf numFmtId="0" fontId="0" fillId="4" borderId="21" xfId="0" applyFont="1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3" fontId="0" fillId="4" borderId="21" xfId="0" applyNumberFormat="1" applyFill="1" applyBorder="1" applyAlignment="1" applyProtection="1">
      <alignment horizontal="left"/>
      <protection locked="0"/>
    </xf>
    <xf numFmtId="0" fontId="0" fillId="4" borderId="23" xfId="0" applyFill="1" applyBorder="1" applyAlignment="1" applyProtection="1">
      <alignment horizontal="left"/>
      <protection locked="0"/>
    </xf>
    <xf numFmtId="3" fontId="0" fillId="4" borderId="24" xfId="0" applyNumberFormat="1" applyFill="1" applyBorder="1" applyAlignment="1" applyProtection="1">
      <alignment horizontal="left"/>
      <protection locked="0"/>
    </xf>
    <xf numFmtId="0" fontId="0" fillId="4" borderId="24" xfId="0" applyFill="1" applyBorder="1" applyAlignment="1" applyProtection="1">
      <alignment/>
      <protection locked="0"/>
    </xf>
    <xf numFmtId="0" fontId="6" fillId="4" borderId="21" xfId="0" applyFont="1" applyFill="1" applyBorder="1" applyAlignment="1" applyProtection="1">
      <alignment horizontal="left"/>
      <protection locked="0"/>
    </xf>
    <xf numFmtId="0" fontId="0" fillId="4" borderId="23" xfId="0" applyFill="1" applyBorder="1" applyAlignment="1" applyProtection="1">
      <alignment/>
      <protection locked="0"/>
    </xf>
    <xf numFmtId="0" fontId="0" fillId="8" borderId="24" xfId="0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3" fontId="0" fillId="5" borderId="21" xfId="0" applyNumberFormat="1" applyFill="1" applyBorder="1" applyAlignment="1" applyProtection="1">
      <alignment horizontal="left"/>
      <protection locked="0"/>
    </xf>
    <xf numFmtId="9" fontId="0" fillId="5" borderId="21" xfId="0" applyNumberFormat="1" applyFill="1" applyBorder="1" applyAlignment="1" applyProtection="1">
      <alignment horizontal="left"/>
      <protection locked="0"/>
    </xf>
    <xf numFmtId="17" fontId="0" fillId="6" borderId="21" xfId="0" applyNumberFormat="1" applyFill="1" applyBorder="1" applyAlignment="1" applyProtection="1">
      <alignment horizontal="left"/>
      <protection locked="0"/>
    </xf>
    <xf numFmtId="0" fontId="0" fillId="6" borderId="25" xfId="0" applyFill="1" applyBorder="1" applyAlignment="1" applyProtection="1">
      <alignment horizontal="left"/>
      <protection locked="0"/>
    </xf>
    <xf numFmtId="3" fontId="0" fillId="5" borderId="23" xfId="0" applyNumberFormat="1" applyFill="1" applyBorder="1" applyAlignment="1" applyProtection="1">
      <alignment horizontal="left"/>
      <protection locked="0"/>
    </xf>
    <xf numFmtId="166" fontId="0" fillId="5" borderId="24" xfId="0" applyNumberFormat="1" applyFill="1" applyBorder="1" applyAlignment="1" applyProtection="1">
      <alignment horizontal="left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8" fillId="0" borderId="6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4" fillId="3" borderId="26" xfId="0" applyFont="1" applyFill="1" applyBorder="1" applyAlignment="1" applyProtection="1">
      <alignment horizontal="left"/>
      <protection hidden="1"/>
    </xf>
    <xf numFmtId="0" fontId="4" fillId="3" borderId="27" xfId="0" applyFont="1" applyFill="1" applyBorder="1" applyAlignment="1" applyProtection="1">
      <alignment horizontal="left"/>
      <protection hidden="1"/>
    </xf>
    <xf numFmtId="0" fontId="0" fillId="2" borderId="28" xfId="0" applyFont="1" applyFill="1" applyBorder="1" applyAlignment="1" applyProtection="1">
      <alignment horizontal="left"/>
      <protection hidden="1"/>
    </xf>
    <xf numFmtId="0" fontId="0" fillId="2" borderId="10" xfId="0" applyFont="1" applyFill="1" applyBorder="1" applyAlignment="1" applyProtection="1">
      <alignment horizontal="left"/>
      <protection hidden="1"/>
    </xf>
    <xf numFmtId="0" fontId="0" fillId="2" borderId="26" xfId="0" applyFont="1" applyFill="1" applyBorder="1" applyAlignment="1" applyProtection="1">
      <alignment horizontal="left"/>
      <protection hidden="1"/>
    </xf>
    <xf numFmtId="0" fontId="0" fillId="2" borderId="27" xfId="0" applyFont="1" applyFill="1" applyBorder="1" applyAlignment="1" applyProtection="1">
      <alignment horizontal="left"/>
      <protection hidden="1"/>
    </xf>
    <xf numFmtId="166" fontId="0" fillId="7" borderId="29" xfId="0" applyNumberFormat="1" applyFill="1" applyBorder="1" applyAlignment="1" applyProtection="1">
      <alignment horizontal="left"/>
      <protection hidden="1"/>
    </xf>
    <xf numFmtId="0" fontId="0" fillId="7" borderId="30" xfId="0" applyFill="1" applyBorder="1" applyAlignment="1" applyProtection="1">
      <alignment horizontal="left"/>
      <protection hidden="1"/>
    </xf>
    <xf numFmtId="0" fontId="0" fillId="7" borderId="31" xfId="0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0" fillId="4" borderId="32" xfId="0" applyFill="1" applyBorder="1" applyAlignment="1" applyProtection="1">
      <alignment horizontal="left"/>
      <protection locked="0"/>
    </xf>
    <xf numFmtId="0" fontId="0" fillId="0" borderId="33" xfId="0" applyBorder="1" applyAlignment="1" applyProtection="1">
      <alignment/>
      <protection hidden="1"/>
    </xf>
    <xf numFmtId="49" fontId="0" fillId="4" borderId="11" xfId="0" applyNumberFormat="1" applyFill="1" applyBorder="1" applyAlignment="1" applyProtection="1">
      <alignment horizontal="left"/>
      <protection hidden="1"/>
    </xf>
    <xf numFmtId="49" fontId="0" fillId="4" borderId="34" xfId="0" applyNumberFormat="1" applyFill="1" applyBorder="1" applyAlignment="1" applyProtection="1">
      <alignment horizontal="left"/>
      <protection hidden="1"/>
    </xf>
    <xf numFmtId="49" fontId="0" fillId="4" borderId="32" xfId="0" applyNumberFormat="1" applyFill="1" applyBorder="1" applyAlignment="1" applyProtection="1">
      <alignment horizontal="left"/>
      <protection hidden="1"/>
    </xf>
    <xf numFmtId="49" fontId="0" fillId="3" borderId="9" xfId="0" applyNumberFormat="1" applyFill="1" applyBorder="1" applyAlignment="1" applyProtection="1">
      <alignment horizontal="left"/>
      <protection hidden="1"/>
    </xf>
    <xf numFmtId="49" fontId="0" fillId="3" borderId="1" xfId="0" applyNumberFormat="1" applyFill="1" applyBorder="1" applyAlignment="1" applyProtection="1">
      <alignment horizontal="left"/>
      <protection hidden="1"/>
    </xf>
    <xf numFmtId="49" fontId="0" fillId="3" borderId="21" xfId="0" applyNumberFormat="1" applyFill="1" applyBorder="1" applyAlignment="1" applyProtection="1">
      <alignment horizontal="left"/>
      <protection hidden="1"/>
    </xf>
    <xf numFmtId="0" fontId="0" fillId="9" borderId="35" xfId="0" applyFill="1" applyBorder="1" applyAlignment="1" applyProtection="1">
      <alignment horizontal="left"/>
      <protection hidden="1"/>
    </xf>
    <xf numFmtId="0" fontId="0" fillId="4" borderId="1" xfId="0" applyFill="1" applyBorder="1" applyAlignment="1" applyProtection="1">
      <alignment horizontal="left"/>
      <protection hidden="1"/>
    </xf>
    <xf numFmtId="0" fontId="0" fillId="4" borderId="21" xfId="0" applyFill="1" applyBorder="1" applyAlignment="1" applyProtection="1">
      <alignment horizontal="left"/>
      <protection hidden="1"/>
    </xf>
    <xf numFmtId="0" fontId="0" fillId="9" borderId="35" xfId="0" applyFont="1" applyFill="1" applyBorder="1" applyAlignment="1" applyProtection="1">
      <alignment horizontal="left"/>
      <protection hidden="1"/>
    </xf>
    <xf numFmtId="0" fontId="0" fillId="4" borderId="1" xfId="0" applyFill="1" applyBorder="1" applyAlignment="1" applyProtection="1" quotePrefix="1">
      <alignment horizontal="left"/>
      <protection hidden="1"/>
    </xf>
    <xf numFmtId="0" fontId="0" fillId="4" borderId="21" xfId="0" applyFill="1" applyBorder="1" applyAlignment="1" applyProtection="1" quotePrefix="1">
      <alignment horizontal="left"/>
      <protection hidden="1"/>
    </xf>
    <xf numFmtId="0" fontId="3" fillId="9" borderId="35" xfId="20" applyNumberFormat="1" applyFont="1" applyFill="1" applyBorder="1" applyAlignment="1" applyProtection="1">
      <alignment horizontal="left"/>
      <protection hidden="1"/>
    </xf>
    <xf numFmtId="0" fontId="3" fillId="4" borderId="1" xfId="20" applyFont="1" applyFill="1" applyBorder="1" applyAlignment="1" applyProtection="1">
      <alignment horizontal="left"/>
      <protection hidden="1"/>
    </xf>
    <xf numFmtId="0" fontId="3" fillId="4" borderId="21" xfId="20" applyFont="1" applyFill="1" applyBorder="1" applyAlignment="1" applyProtection="1">
      <alignment horizontal="left"/>
      <protection hidden="1"/>
    </xf>
    <xf numFmtId="0" fontId="0" fillId="3" borderId="16" xfId="0" applyFill="1" applyBorder="1" applyAlignment="1" applyProtection="1">
      <alignment horizontal="left"/>
      <protection hidden="1"/>
    </xf>
    <xf numFmtId="0" fontId="0" fillId="3" borderId="36" xfId="0" applyFill="1" applyBorder="1" applyAlignment="1" applyProtection="1">
      <alignment horizontal="left"/>
      <protection hidden="1"/>
    </xf>
    <xf numFmtId="0" fontId="0" fillId="3" borderId="23" xfId="0" applyFill="1" applyBorder="1" applyAlignment="1" applyProtection="1">
      <alignment horizontal="left"/>
      <protection hidden="1"/>
    </xf>
    <xf numFmtId="166" fontId="0" fillId="7" borderId="31" xfId="0" applyNumberForma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0" fontId="4" fillId="3" borderId="7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4" xfId="0" applyFont="1" applyBorder="1" applyAlignment="1" applyProtection="1">
      <alignment horizontal="right"/>
      <protection hidden="1"/>
    </xf>
    <xf numFmtId="0" fontId="0" fillId="0" borderId="37" xfId="0" applyBorder="1" applyAlignment="1" applyProtection="1">
      <alignment horizontal="right"/>
      <protection hidden="1"/>
    </xf>
    <xf numFmtId="0" fontId="0" fillId="0" borderId="6" xfId="0" applyBorder="1" applyAlignment="1" applyProtection="1">
      <alignment horizontal="right"/>
      <protection hidden="1"/>
    </xf>
    <xf numFmtId="0" fontId="0" fillId="0" borderId="15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4" fillId="3" borderId="9" xfId="0" applyFont="1" applyFill="1" applyBorder="1" applyAlignment="1" applyProtection="1">
      <alignment horizontal="left"/>
      <protection hidden="1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5" borderId="7" xfId="0" applyFill="1" applyBorder="1" applyAlignment="1" applyProtection="1">
      <alignment horizontal="center"/>
      <protection locked="0"/>
    </xf>
    <xf numFmtId="167" fontId="0" fillId="5" borderId="23" xfId="0" applyNumberFormat="1" applyFill="1" applyBorder="1" applyAlignment="1" applyProtection="1">
      <alignment horizontal="left"/>
      <protection locked="0"/>
    </xf>
    <xf numFmtId="0" fontId="0" fillId="5" borderId="24" xfId="0" applyFill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 quotePrefix="1">
      <alignment horizontal="left"/>
      <protection locked="0"/>
    </xf>
    <xf numFmtId="0" fontId="0" fillId="4" borderId="2" xfId="0" applyFont="1" applyFill="1" applyBorder="1" applyAlignment="1" applyProtection="1">
      <alignment/>
      <protection locked="0"/>
    </xf>
    <xf numFmtId="0" fontId="3" fillId="4" borderId="2" xfId="20" applyFont="1" applyFill="1" applyBorder="1" applyAlignment="1" applyProtection="1">
      <alignment horizontal="left"/>
      <protection locked="0"/>
    </xf>
    <xf numFmtId="0" fontId="3" fillId="3" borderId="2" xfId="2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8" borderId="2" xfId="0" applyFill="1" applyBorder="1" applyAlignment="1" applyProtection="1">
      <alignment horizontal="left"/>
      <protection locked="0"/>
    </xf>
    <xf numFmtId="49" fontId="0" fillId="8" borderId="2" xfId="0" applyNumberFormat="1" applyFill="1" applyBorder="1" applyAlignment="1" applyProtection="1">
      <alignment horizontal="left"/>
      <protection locked="0"/>
    </xf>
    <xf numFmtId="0" fontId="0" fillId="4" borderId="2" xfId="0" applyFont="1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3" fontId="0" fillId="4" borderId="7" xfId="0" applyNumberFormat="1" applyFill="1" applyBorder="1" applyAlignment="1" applyProtection="1">
      <alignment horizontal="left" wrapText="1"/>
      <protection locked="0"/>
    </xf>
    <xf numFmtId="0" fontId="0" fillId="7" borderId="2" xfId="0" applyFill="1" applyBorder="1" applyAlignment="1" applyProtection="1">
      <alignment horizontal="left"/>
      <protection locked="0"/>
    </xf>
    <xf numFmtId="4" fontId="0" fillId="7" borderId="2" xfId="0" applyNumberFormat="1" applyFill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right"/>
      <protection hidden="1"/>
    </xf>
    <xf numFmtId="3" fontId="0" fillId="4" borderId="2" xfId="0" applyNumberFormat="1" applyFill="1" applyBorder="1" applyAlignment="1" applyProtection="1">
      <alignment horizontal="left"/>
      <protection locked="0"/>
    </xf>
    <xf numFmtId="0" fontId="0" fillId="4" borderId="41" xfId="0" applyFill="1" applyBorder="1" applyAlignment="1" applyProtection="1">
      <alignment horizontal="left"/>
      <protection locked="0"/>
    </xf>
    <xf numFmtId="3" fontId="0" fillId="4" borderId="42" xfId="0" applyNumberFormat="1" applyFill="1" applyBorder="1" applyAlignment="1" applyProtection="1">
      <alignment horizontal="left"/>
      <protection locked="0"/>
    </xf>
    <xf numFmtId="3" fontId="0" fillId="4" borderId="7" xfId="0" applyNumberFormat="1" applyFill="1" applyBorder="1" applyAlignment="1" applyProtection="1">
      <alignment horizontal="center"/>
      <protection locked="0"/>
    </xf>
    <xf numFmtId="0" fontId="0" fillId="4" borderId="42" xfId="0" applyFill="1" applyBorder="1" applyAlignment="1" applyProtection="1">
      <alignment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/>
      <protection locked="0"/>
    </xf>
    <xf numFmtId="1" fontId="0" fillId="4" borderId="22" xfId="0" applyNumberFormat="1" applyFill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left"/>
      <protection locked="0"/>
    </xf>
    <xf numFmtId="3" fontId="0" fillId="5" borderId="2" xfId="0" applyNumberFormat="1" applyFill="1" applyBorder="1" applyAlignment="1" applyProtection="1">
      <alignment horizontal="left"/>
      <protection locked="0"/>
    </xf>
    <xf numFmtId="167" fontId="0" fillId="5" borderId="2" xfId="0" applyNumberFormat="1" applyFill="1" applyBorder="1" applyAlignment="1" applyProtection="1">
      <alignment horizontal="left"/>
      <protection locked="0"/>
    </xf>
    <xf numFmtId="9" fontId="0" fillId="5" borderId="2" xfId="0" applyNumberFormat="1" applyFill="1" applyBorder="1" applyAlignment="1" applyProtection="1">
      <alignment horizontal="left"/>
      <protection locked="0"/>
    </xf>
    <xf numFmtId="166" fontId="0" fillId="5" borderId="2" xfId="0" applyNumberFormat="1" applyFill="1" applyBorder="1" applyAlignment="1" applyProtection="1">
      <alignment horizontal="left"/>
      <protection locked="0"/>
    </xf>
    <xf numFmtId="17" fontId="0" fillId="6" borderId="2" xfId="0" applyNumberFormat="1" applyFill="1" applyBorder="1" applyAlignment="1" applyProtection="1">
      <alignment horizontal="left"/>
      <protection locked="0"/>
    </xf>
    <xf numFmtId="0" fontId="0" fillId="6" borderId="43" xfId="0" applyFill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/>
      <protection hidden="1"/>
    </xf>
    <xf numFmtId="0" fontId="0" fillId="0" borderId="5" xfId="0" applyBorder="1" applyAlignment="1">
      <alignment/>
    </xf>
    <xf numFmtId="0" fontId="0" fillId="0" borderId="44" xfId="0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 wrapText="1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right"/>
      <protection hidden="1"/>
    </xf>
    <xf numFmtId="0" fontId="7" fillId="7" borderId="3" xfId="0" applyFont="1" applyFill="1" applyBorder="1" applyAlignment="1" applyProtection="1">
      <alignment horizontal="right"/>
      <protection hidden="1"/>
    </xf>
    <xf numFmtId="0" fontId="7" fillId="7" borderId="0" xfId="0" applyFont="1" applyFill="1" applyAlignment="1" applyProtection="1">
      <alignment horizontal="right"/>
      <protection hidden="1"/>
    </xf>
    <xf numFmtId="0" fontId="7" fillId="7" borderId="4" xfId="0" applyFont="1" applyFill="1" applyBorder="1" applyAlignment="1" applyProtection="1">
      <alignment horizontal="right"/>
      <protection hidden="1"/>
    </xf>
    <xf numFmtId="0" fontId="0" fillId="7" borderId="0" xfId="0" applyFill="1" applyAlignment="1" applyProtection="1">
      <alignment horizontal="right"/>
      <protection hidden="1"/>
    </xf>
    <xf numFmtId="0" fontId="0" fillId="7" borderId="4" xfId="0" applyFill="1" applyBorder="1" applyAlignment="1" applyProtection="1">
      <alignment horizontal="right"/>
      <protection hidden="1"/>
    </xf>
    <xf numFmtId="0" fontId="0" fillId="7" borderId="3" xfId="0" applyFont="1" applyFill="1" applyBorder="1" applyAlignment="1" applyProtection="1">
      <alignment horizontal="right"/>
      <protection hidden="1"/>
    </xf>
    <xf numFmtId="0" fontId="0" fillId="7" borderId="0" xfId="0" applyFill="1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right" wrapText="1"/>
      <protection hidden="1"/>
    </xf>
    <xf numFmtId="0" fontId="0" fillId="7" borderId="45" xfId="0" applyFill="1" applyBorder="1" applyAlignment="1" applyProtection="1">
      <alignment horizontal="right"/>
      <protection hidden="1"/>
    </xf>
    <xf numFmtId="0" fontId="0" fillId="7" borderId="46" xfId="0" applyFill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47" xfId="0" applyFont="1" applyFill="1" applyBorder="1" applyAlignment="1" applyProtection="1">
      <alignment horizontal="left"/>
      <protection hidden="1"/>
    </xf>
    <xf numFmtId="0" fontId="4" fillId="2" borderId="18" xfId="0" applyFont="1" applyFill="1" applyBorder="1" applyAlignment="1" applyProtection="1">
      <alignment horizontal="left"/>
      <protection hidden="1"/>
    </xf>
    <xf numFmtId="0" fontId="4" fillId="2" borderId="16" xfId="0" applyFont="1" applyFill="1" applyBorder="1" applyAlignment="1" applyProtection="1">
      <alignment horizontal="left"/>
      <protection hidden="1"/>
    </xf>
    <xf numFmtId="0" fontId="4" fillId="2" borderId="26" xfId="0" applyFont="1" applyFill="1" applyBorder="1" applyAlignment="1" applyProtection="1">
      <alignment horizontal="left"/>
      <protection hidden="1"/>
    </xf>
    <xf numFmtId="0" fontId="0" fillId="2" borderId="8" xfId="0" applyFont="1" applyFill="1" applyBorder="1" applyAlignment="1" applyProtection="1">
      <alignment horizontal="left"/>
      <protection hidden="1"/>
    </xf>
    <xf numFmtId="0" fontId="0" fillId="2" borderId="7" xfId="0" applyFont="1" applyFill="1" applyBorder="1" applyAlignment="1" applyProtection="1">
      <alignment horizontal="left"/>
      <protection hidden="1"/>
    </xf>
    <xf numFmtId="0" fontId="4" fillId="2" borderId="9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left"/>
      <protection hidden="1"/>
    </xf>
    <xf numFmtId="0" fontId="0" fillId="2" borderId="48" xfId="0" applyFont="1" applyFill="1" applyBorder="1" applyAlignment="1" applyProtection="1">
      <alignment horizontal="left"/>
      <protection hidden="1"/>
    </xf>
    <xf numFmtId="0" fontId="0" fillId="2" borderId="18" xfId="0" applyFont="1" applyFill="1" applyBorder="1" applyAlignment="1" applyProtection="1">
      <alignment horizontal="left"/>
      <protection hidden="1"/>
    </xf>
    <xf numFmtId="0" fontId="4" fillId="2" borderId="49" xfId="0" applyFont="1" applyFill="1" applyBorder="1" applyAlignment="1" applyProtection="1">
      <alignment horizontal="left"/>
      <protection hidden="1"/>
    </xf>
    <xf numFmtId="0" fontId="4" fillId="2" borderId="50" xfId="0" applyFont="1" applyFill="1" applyBorder="1" applyAlignment="1" applyProtection="1">
      <alignment horizontal="left"/>
      <protection hidden="1"/>
    </xf>
    <xf numFmtId="0" fontId="4" fillId="0" borderId="50" xfId="0" applyFont="1" applyBorder="1" applyAlignment="1" applyProtection="1">
      <alignment horizontal="left"/>
      <protection hidden="1"/>
    </xf>
    <xf numFmtId="0" fontId="4" fillId="0" borderId="51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52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0" fillId="4" borderId="17" xfId="0" applyFill="1" applyBorder="1" applyAlignment="1" applyProtection="1">
      <alignment horizontal="left"/>
      <protection locked="0"/>
    </xf>
    <xf numFmtId="49" fontId="0" fillId="4" borderId="17" xfId="0" applyNumberFormat="1" applyFill="1" applyBorder="1" applyAlignment="1" applyProtection="1">
      <alignment horizontal="left"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3" fillId="4" borderId="17" xfId="20" applyFill="1" applyBorder="1" applyAlignment="1" applyProtection="1">
      <alignment horizontal="left"/>
      <protection locked="0"/>
    </xf>
    <xf numFmtId="0" fontId="3" fillId="3" borderId="17" xfId="2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8" borderId="17" xfId="0" applyFill="1" applyBorder="1" applyAlignment="1" applyProtection="1">
      <alignment horizontal="left"/>
      <protection locked="0"/>
    </xf>
    <xf numFmtId="49" fontId="0" fillId="8" borderId="17" xfId="0" applyNumberFormat="1" applyFill="1" applyBorder="1" applyAlignment="1" applyProtection="1">
      <alignment horizontal="left"/>
      <protection locked="0"/>
    </xf>
    <xf numFmtId="0" fontId="0" fillId="4" borderId="17" xfId="0" applyFont="1" applyFill="1" applyBorder="1" applyAlignment="1" applyProtection="1">
      <alignment horizontal="left"/>
      <protection locked="0"/>
    </xf>
    <xf numFmtId="1" fontId="0" fillId="4" borderId="17" xfId="0" applyNumberFormat="1" applyFill="1" applyBorder="1" applyAlignment="1" applyProtection="1">
      <alignment horizontal="left"/>
      <protection locked="0"/>
    </xf>
    <xf numFmtId="0" fontId="0" fillId="7" borderId="17" xfId="0" applyFill="1" applyBorder="1" applyAlignment="1" applyProtection="1">
      <alignment horizontal="left"/>
      <protection locked="0"/>
    </xf>
    <xf numFmtId="4" fontId="0" fillId="7" borderId="17" xfId="0" applyNumberFormat="1" applyFill="1" applyBorder="1" applyAlignment="1" applyProtection="1">
      <alignment horizontal="left"/>
      <protection locked="0"/>
    </xf>
    <xf numFmtId="3" fontId="0" fillId="4" borderId="17" xfId="0" applyNumberFormat="1" applyFill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/>
      <protection locked="0"/>
    </xf>
    <xf numFmtId="0" fontId="0" fillId="5" borderId="17" xfId="0" applyFill="1" applyBorder="1" applyAlignment="1" applyProtection="1">
      <alignment horizontal="left"/>
      <protection locked="0"/>
    </xf>
    <xf numFmtId="3" fontId="0" fillId="5" borderId="17" xfId="0" applyNumberFormat="1" applyFill="1" applyBorder="1" applyAlignment="1" applyProtection="1">
      <alignment horizontal="left"/>
      <protection locked="0"/>
    </xf>
    <xf numFmtId="167" fontId="0" fillId="5" borderId="17" xfId="0" applyNumberFormat="1" applyFill="1" applyBorder="1" applyAlignment="1" applyProtection="1">
      <alignment horizontal="left"/>
      <protection locked="0"/>
    </xf>
    <xf numFmtId="9" fontId="0" fillId="5" borderId="17" xfId="0" applyNumberFormat="1" applyFill="1" applyBorder="1" applyAlignment="1" applyProtection="1">
      <alignment horizontal="left"/>
      <protection locked="0"/>
    </xf>
    <xf numFmtId="166" fontId="0" fillId="5" borderId="17" xfId="0" applyNumberFormat="1" applyFill="1" applyBorder="1" applyAlignment="1" applyProtection="1">
      <alignment horizontal="left"/>
      <protection locked="0"/>
    </xf>
    <xf numFmtId="17" fontId="0" fillId="6" borderId="17" xfId="0" applyNumberFormat="1" applyFill="1" applyBorder="1" applyAlignment="1" applyProtection="1">
      <alignment horizontal="left"/>
      <protection locked="0"/>
    </xf>
    <xf numFmtId="0" fontId="0" fillId="4" borderId="53" xfId="0" applyFill="1" applyBorder="1" applyAlignment="1" applyProtection="1">
      <alignment horizontal="left"/>
      <protection locked="0"/>
    </xf>
    <xf numFmtId="3" fontId="0" fillId="4" borderId="9" xfId="0" applyNumberFormat="1" applyFill="1" applyBorder="1" applyAlignment="1" applyProtection="1">
      <alignment horizontal="left"/>
      <protection locked="0"/>
    </xf>
    <xf numFmtId="0" fontId="0" fillId="6" borderId="54" xfId="0" applyFill="1" applyBorder="1" applyAlignment="1" applyProtection="1">
      <alignment/>
      <protection locked="0"/>
    </xf>
    <xf numFmtId="1" fontId="0" fillId="4" borderId="7" xfId="0" applyNumberFormat="1" applyFill="1" applyBorder="1" applyAlignment="1" applyProtection="1">
      <alignment horizontal="left"/>
      <protection locked="0"/>
    </xf>
    <xf numFmtId="0" fontId="0" fillId="7" borderId="24" xfId="0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bumast\fieldpbu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YR"/>
      <sheetName val="SSYR"/>
      <sheetName val="MYR"/>
      <sheetName val="GEARS"/>
      <sheetName val="SPARES"/>
      <sheetName val="LUBESYSTEMS"/>
      <sheetName val="PYRLOOKUP"/>
      <sheetName val="SSYRLOOKUP"/>
      <sheetName val="MYRLOOKUP"/>
      <sheetName val="GEARSLOOKUP"/>
      <sheetName val="SPARESLOOKUP"/>
      <sheetName val="LUBSYSLOOKUP"/>
    </sheetNames>
    <sheetDataSet>
      <sheetData sheetId="8">
        <row r="31">
          <cell r="J3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11"/>
  <sheetViews>
    <sheetView tabSelected="1" zoomScaleSheetLayoutView="100" workbookViewId="0" topLeftCell="K27">
      <selection activeCell="AE52" sqref="AE52"/>
    </sheetView>
  </sheetViews>
  <sheetFormatPr defaultColWidth="9.140625" defaultRowHeight="12.75"/>
  <cols>
    <col min="1" max="1" width="0.42578125" style="0" customWidth="1"/>
    <col min="2" max="2" width="7.57421875" style="0" customWidth="1"/>
    <col min="3" max="3" width="31.57421875" style="0" customWidth="1"/>
    <col min="4" max="4" width="7.421875" style="0" customWidth="1"/>
    <col min="5" max="5" width="19.57421875" style="0" customWidth="1"/>
    <col min="6" max="6" width="3.57421875" style="0" customWidth="1"/>
    <col min="7" max="7" width="4.00390625" style="0" customWidth="1"/>
    <col min="8" max="8" width="31.28125" style="0" customWidth="1"/>
    <col min="9" max="9" width="32.140625" style="0" customWidth="1"/>
    <col min="10" max="10" width="4.28125" style="0" customWidth="1"/>
    <col min="11" max="11" width="11.421875" style="0" customWidth="1"/>
    <col min="12" max="12" width="8.28125" style="0" hidden="1" customWidth="1"/>
    <col min="13" max="13" width="5.140625" style="0" hidden="1" customWidth="1"/>
    <col min="14" max="14" width="11.140625" style="0" hidden="1" customWidth="1"/>
    <col min="15" max="15" width="12.57421875" style="0" hidden="1" customWidth="1"/>
    <col min="16" max="25" width="0" style="0" hidden="1" customWidth="1"/>
    <col min="26" max="26" width="0.5625" style="0" hidden="1" customWidth="1"/>
    <col min="31" max="31" width="11.7109375" style="0" customWidth="1"/>
  </cols>
  <sheetData>
    <row r="1" spans="1:20" s="1" customFormat="1" ht="16.5" thickBot="1">
      <c r="A1" s="6"/>
      <c r="B1" s="130" t="s">
        <v>32</v>
      </c>
      <c r="F1" s="132" t="s">
        <v>33</v>
      </c>
      <c r="G1" s="27"/>
      <c r="H1" s="27"/>
      <c r="I1" s="27"/>
      <c r="J1" s="19"/>
      <c r="K1" s="19"/>
      <c r="L1" s="29"/>
      <c r="R1" s="217"/>
      <c r="S1" s="217"/>
      <c r="T1" s="9"/>
    </row>
    <row r="2" spans="1:20" s="1" customFormat="1" ht="13.5" thickTop="1">
      <c r="A2" s="6"/>
      <c r="B2" s="39"/>
      <c r="C2" s="15" t="s">
        <v>42</v>
      </c>
      <c r="D2" s="95"/>
      <c r="E2" s="15"/>
      <c r="F2" s="15"/>
      <c r="G2" s="15"/>
      <c r="H2" s="40" t="s">
        <v>48</v>
      </c>
      <c r="I2" s="40"/>
      <c r="J2" s="40"/>
      <c r="K2" s="41"/>
      <c r="L2" s="27"/>
      <c r="M2" s="27"/>
      <c r="N2" s="27"/>
      <c r="R2" s="217"/>
      <c r="S2" s="217"/>
      <c r="T2" s="9"/>
    </row>
    <row r="3" spans="2:20" s="1" customFormat="1" ht="12.75">
      <c r="B3" s="54"/>
      <c r="C3" s="218" t="s">
        <v>40</v>
      </c>
      <c r="D3" s="219"/>
      <c r="E3" s="219"/>
      <c r="F3" s="219"/>
      <c r="G3" s="219"/>
      <c r="H3" s="202" t="s">
        <v>49</v>
      </c>
      <c r="I3" s="202"/>
      <c r="J3" s="202"/>
      <c r="K3" s="13"/>
      <c r="L3" s="16"/>
      <c r="M3" s="16"/>
      <c r="N3" s="16"/>
      <c r="O3" s="16"/>
      <c r="R3" s="217"/>
      <c r="S3" s="217"/>
      <c r="T3" s="9"/>
    </row>
    <row r="4" spans="2:20" s="1" customFormat="1" ht="12.75">
      <c r="B4" s="55"/>
      <c r="C4" s="6" t="s">
        <v>41</v>
      </c>
      <c r="D4" s="8" t="s">
        <v>43</v>
      </c>
      <c r="E4" s="6"/>
      <c r="F4" s="6"/>
      <c r="G4" s="6"/>
      <c r="H4" s="27" t="s">
        <v>50</v>
      </c>
      <c r="I4" s="6"/>
      <c r="J4" s="27"/>
      <c r="K4" s="42"/>
      <c r="L4" s="16"/>
      <c r="M4" s="16"/>
      <c r="N4" s="16"/>
      <c r="R4" s="217"/>
      <c r="S4" s="217"/>
      <c r="T4" s="9"/>
    </row>
    <row r="5" spans="1:20" s="1" customFormat="1" ht="13.5" thickBot="1">
      <c r="A5" s="13"/>
      <c r="B5" s="56"/>
      <c r="C5" s="14" t="s">
        <v>44</v>
      </c>
      <c r="D5" s="43"/>
      <c r="E5" s="14"/>
      <c r="F5" s="14"/>
      <c r="G5" s="14"/>
      <c r="H5" s="27" t="s">
        <v>51</v>
      </c>
      <c r="I5" s="27"/>
      <c r="J5" s="27"/>
      <c r="K5" s="57"/>
      <c r="L5" s="16"/>
      <c r="M5" s="16"/>
      <c r="N5" s="16"/>
      <c r="O5" s="16"/>
      <c r="R5" s="217"/>
      <c r="S5" s="217"/>
      <c r="T5" s="9"/>
    </row>
    <row r="6" spans="1:167" ht="13.5" hidden="1" thickTop="1">
      <c r="A6" s="13"/>
      <c r="B6" s="136" t="s">
        <v>25</v>
      </c>
      <c r="C6" s="137"/>
      <c r="D6" s="137"/>
      <c r="E6" s="137"/>
      <c r="F6" s="137"/>
      <c r="G6" s="137"/>
      <c r="H6" s="138"/>
      <c r="I6" s="111"/>
      <c r="J6" s="112"/>
      <c r="K6" s="113"/>
      <c r="L6" s="6"/>
      <c r="M6" s="19"/>
      <c r="N6" s="19"/>
      <c r="O6" s="29"/>
      <c r="P6" s="1"/>
      <c r="Q6" s="1"/>
      <c r="R6" s="217"/>
      <c r="S6" s="217"/>
      <c r="T6" s="9"/>
      <c r="U6" s="1"/>
      <c r="V6" s="1"/>
      <c r="W6" s="1"/>
      <c r="X6" s="1"/>
      <c r="Y6" s="1"/>
      <c r="Z6" s="1"/>
      <c r="AA6" s="94" t="str">
        <f>IF(I6="","Must input a value in cell i6"," ")</f>
        <v>Must input a value in cell i6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spans="1:167" ht="12.75" hidden="1">
      <c r="A7" s="1"/>
      <c r="B7" s="189" t="s">
        <v>17</v>
      </c>
      <c r="C7" s="183"/>
      <c r="D7" s="183"/>
      <c r="E7" s="183"/>
      <c r="F7" s="183"/>
      <c r="G7" s="183"/>
      <c r="H7" s="190"/>
      <c r="I7" s="114"/>
      <c r="J7" s="115"/>
      <c r="K7" s="116"/>
      <c r="L7" s="6"/>
      <c r="M7" s="19"/>
      <c r="N7" s="19"/>
      <c r="O7" s="29"/>
      <c r="P7" s="1"/>
      <c r="Q7" s="1"/>
      <c r="R7" s="217"/>
      <c r="S7" s="217"/>
      <c r="T7" s="9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1:167" ht="12.75" hidden="1">
      <c r="A8" s="1"/>
      <c r="B8" s="189" t="s">
        <v>1</v>
      </c>
      <c r="C8" s="183"/>
      <c r="D8" s="183"/>
      <c r="E8" s="183"/>
      <c r="F8" s="183"/>
      <c r="G8" s="183"/>
      <c r="H8" s="190"/>
      <c r="I8" s="117"/>
      <c r="J8" s="118"/>
      <c r="K8" s="119"/>
      <c r="L8" s="6"/>
      <c r="M8" s="19"/>
      <c r="N8" s="19"/>
      <c r="O8" s="29"/>
      <c r="P8" s="1"/>
      <c r="Q8" s="1"/>
      <c r="R8" s="217"/>
      <c r="S8" s="217"/>
      <c r="T8" s="9"/>
      <c r="U8" s="1"/>
      <c r="V8" s="1"/>
      <c r="W8" s="1"/>
      <c r="X8" s="1"/>
      <c r="Y8" s="1"/>
      <c r="Z8" s="1"/>
      <c r="AA8" s="94" t="str">
        <f>IF(I8="","Must input a value in cell i8"," ")</f>
        <v>Must input a value in cell i8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</row>
    <row r="9" spans="1:167" ht="12.75" hidden="1">
      <c r="A9" s="1"/>
      <c r="B9" s="189" t="s">
        <v>6</v>
      </c>
      <c r="C9" s="183"/>
      <c r="D9" s="183"/>
      <c r="E9" s="183"/>
      <c r="F9" s="183"/>
      <c r="G9" s="183"/>
      <c r="H9" s="190"/>
      <c r="I9" s="117"/>
      <c r="J9" s="118"/>
      <c r="K9" s="119"/>
      <c r="L9" s="6"/>
      <c r="M9" s="19"/>
      <c r="N9" s="19"/>
      <c r="O9" s="29"/>
      <c r="P9" s="1"/>
      <c r="Q9" s="1"/>
      <c r="R9" s="217"/>
      <c r="S9" s="217"/>
      <c r="T9" s="9"/>
      <c r="U9" s="1"/>
      <c r="V9" s="1"/>
      <c r="W9" s="1"/>
      <c r="X9" s="1"/>
      <c r="Y9" s="1"/>
      <c r="Z9" s="1"/>
      <c r="AA9" s="94" t="str">
        <f>IF(I9="","Must input a value in cell i9"," ")</f>
        <v>Must input a value in cell i9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</row>
    <row r="10" spans="1:167" ht="12.75" hidden="1">
      <c r="A10" s="1"/>
      <c r="B10" s="189" t="s">
        <v>11</v>
      </c>
      <c r="C10" s="183"/>
      <c r="D10" s="183"/>
      <c r="E10" s="183"/>
      <c r="F10" s="183"/>
      <c r="G10" s="183"/>
      <c r="H10" s="33" t="s">
        <v>2</v>
      </c>
      <c r="I10" s="117"/>
      <c r="J10" s="118"/>
      <c r="K10" s="119"/>
      <c r="L10" s="6"/>
      <c r="M10" s="19"/>
      <c r="N10" s="19"/>
      <c r="O10" s="29"/>
      <c r="P10" s="1"/>
      <c r="Q10" s="1"/>
      <c r="R10" s="217"/>
      <c r="S10" s="217"/>
      <c r="T10" s="9"/>
      <c r="U10" s="1"/>
      <c r="V10" s="1"/>
      <c r="W10" s="1"/>
      <c r="X10" s="1"/>
      <c r="Y10" s="1"/>
      <c r="Z10" s="1"/>
      <c r="AA10" s="94" t="str">
        <f>IF(I10="","Must input a value in cell i10"," ")</f>
        <v>Must input a value in cell i10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</row>
    <row r="11" spans="1:167" ht="12.75" hidden="1">
      <c r="A11" s="1"/>
      <c r="B11" s="189"/>
      <c r="C11" s="183"/>
      <c r="D11" s="183"/>
      <c r="E11" s="183"/>
      <c r="F11" s="183"/>
      <c r="G11" s="183"/>
      <c r="H11" s="33" t="s">
        <v>3</v>
      </c>
      <c r="I11" s="117"/>
      <c r="J11" s="118"/>
      <c r="K11" s="119"/>
      <c r="L11" s="6"/>
      <c r="M11" s="19"/>
      <c r="N11" s="19"/>
      <c r="O11" s="29"/>
      <c r="P11" s="1"/>
      <c r="Q11" s="1"/>
      <c r="R11" s="217"/>
      <c r="S11" s="217"/>
      <c r="T11" s="9"/>
      <c r="U11" s="1"/>
      <c r="V11" s="1"/>
      <c r="W11" s="1"/>
      <c r="X11" s="1"/>
      <c r="Y11" s="1"/>
      <c r="Z11" s="1"/>
      <c r="AA11" s="94" t="str">
        <f>IF(I11="","Must input a value in cell i11"," ")</f>
        <v>Must input a value in cell i11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</row>
    <row r="12" spans="1:167" ht="12.75" hidden="1">
      <c r="A12" s="1"/>
      <c r="B12" s="189"/>
      <c r="C12" s="183"/>
      <c r="D12" s="183"/>
      <c r="E12" s="183"/>
      <c r="F12" s="183"/>
      <c r="G12" s="183"/>
      <c r="H12" s="33" t="s">
        <v>27</v>
      </c>
      <c r="I12" s="117"/>
      <c r="J12" s="118"/>
      <c r="K12" s="119"/>
      <c r="L12" s="6"/>
      <c r="M12" s="19"/>
      <c r="N12" s="19"/>
      <c r="O12" s="29"/>
      <c r="P12" s="1"/>
      <c r="Q12" s="1"/>
      <c r="R12" s="217"/>
      <c r="S12" s="217"/>
      <c r="T12" s="9"/>
      <c r="U12" s="1"/>
      <c r="V12" s="1"/>
      <c r="W12" s="1"/>
      <c r="X12" s="1"/>
      <c r="Y12" s="1"/>
      <c r="Z12" s="1"/>
      <c r="AA12" s="94" t="str">
        <f>IF(I12="","Must input a value in cell i12"," ")</f>
        <v>Must input a value in cell i12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</row>
    <row r="13" spans="1:167" ht="12.75" hidden="1">
      <c r="A13" s="1"/>
      <c r="B13" s="189"/>
      <c r="C13" s="183"/>
      <c r="D13" s="183"/>
      <c r="E13" s="183"/>
      <c r="F13" s="183"/>
      <c r="G13" s="183"/>
      <c r="H13" s="33" t="s">
        <v>28</v>
      </c>
      <c r="I13" s="120"/>
      <c r="J13" s="121"/>
      <c r="K13" s="122"/>
      <c r="L13" s="6"/>
      <c r="M13" s="19"/>
      <c r="N13" s="19"/>
      <c r="O13" s="29"/>
      <c r="P13" s="1"/>
      <c r="Q13" s="1"/>
      <c r="R13" s="217"/>
      <c r="S13" s="217"/>
      <c r="T13" s="9"/>
      <c r="U13" s="1"/>
      <c r="V13" s="1"/>
      <c r="W13" s="1"/>
      <c r="X13" s="1"/>
      <c r="Y13" s="1"/>
      <c r="Z13" s="1"/>
      <c r="AA13" s="94" t="str">
        <f>IF(I13="","Must input a value in cell i13"," ")</f>
        <v>Must input a value in cell i13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</row>
    <row r="14" spans="1:167" ht="12.75" hidden="1">
      <c r="A14" s="1"/>
      <c r="B14" s="189" t="s">
        <v>12</v>
      </c>
      <c r="C14" s="183"/>
      <c r="D14" s="183"/>
      <c r="E14" s="183"/>
      <c r="F14" s="183"/>
      <c r="G14" s="183"/>
      <c r="H14" s="33" t="s">
        <v>13</v>
      </c>
      <c r="I14" s="117"/>
      <c r="J14" s="118"/>
      <c r="K14" s="119"/>
      <c r="L14" s="6"/>
      <c r="M14" s="19"/>
      <c r="N14" s="19"/>
      <c r="O14" s="29"/>
      <c r="P14" s="1"/>
      <c r="Q14" s="1"/>
      <c r="R14" s="217"/>
      <c r="S14" s="217"/>
      <c r="T14" s="9"/>
      <c r="U14" s="1"/>
      <c r="V14" s="1"/>
      <c r="W14" s="1"/>
      <c r="X14" s="1"/>
      <c r="Y14" s="1"/>
      <c r="Z14" s="1"/>
      <c r="AA14" s="94" t="str">
        <f>IF(I14="","Must input a value in cell i14"," ")</f>
        <v>Must input a value in cell i14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</row>
    <row r="15" spans="1:167" ht="12.75" hidden="1">
      <c r="A15" s="1"/>
      <c r="B15" s="189"/>
      <c r="C15" s="183"/>
      <c r="D15" s="183"/>
      <c r="E15" s="183"/>
      <c r="F15" s="183"/>
      <c r="G15" s="183"/>
      <c r="H15" s="33" t="s">
        <v>15</v>
      </c>
      <c r="I15" s="117"/>
      <c r="J15" s="118"/>
      <c r="K15" s="119"/>
      <c r="L15" s="6"/>
      <c r="M15" s="19"/>
      <c r="N15" s="19"/>
      <c r="O15" s="29"/>
      <c r="P15" s="1"/>
      <c r="Q15" s="1"/>
      <c r="R15" s="217"/>
      <c r="S15" s="217"/>
      <c r="T15" s="9"/>
      <c r="U15" s="1"/>
      <c r="V15" s="1"/>
      <c r="W15" s="1"/>
      <c r="X15" s="1"/>
      <c r="Y15" s="1"/>
      <c r="Z15" s="1"/>
      <c r="AA15" s="94" t="str">
        <f>IF(I15="","Must input a value in cell i15"," ")</f>
        <v>Must input a value in cell i15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</row>
    <row r="16" spans="1:167" ht="12.75" hidden="1">
      <c r="A16" s="1"/>
      <c r="B16" s="189"/>
      <c r="C16" s="183"/>
      <c r="D16" s="183"/>
      <c r="E16" s="183"/>
      <c r="F16" s="183"/>
      <c r="G16" s="183"/>
      <c r="H16" s="33" t="s">
        <v>14</v>
      </c>
      <c r="I16" s="123"/>
      <c r="J16" s="124"/>
      <c r="K16" s="125"/>
      <c r="L16" s="6"/>
      <c r="M16" s="19"/>
      <c r="N16" s="19"/>
      <c r="O16" s="29"/>
      <c r="P16" s="1"/>
      <c r="Q16" s="1"/>
      <c r="R16" s="217"/>
      <c r="S16" s="217"/>
      <c r="T16" s="9"/>
      <c r="U16" s="1"/>
      <c r="V16" s="1"/>
      <c r="W16" s="1"/>
      <c r="X16" s="1"/>
      <c r="Y16" s="1"/>
      <c r="Z16" s="1"/>
      <c r="AA16" s="94" t="str">
        <f>IF(I16="","Must input a value in cell i16"," ")</f>
        <v>Must input a value in cell i16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</row>
    <row r="17" spans="1:167" ht="13.5" hidden="1" thickTop="1">
      <c r="A17" s="1"/>
      <c r="B17" s="189"/>
      <c r="C17" s="183"/>
      <c r="D17" s="183"/>
      <c r="E17" s="183"/>
      <c r="F17" s="183"/>
      <c r="G17" s="183"/>
      <c r="H17" s="33" t="s">
        <v>10</v>
      </c>
      <c r="I17" s="126"/>
      <c r="J17" s="127"/>
      <c r="K17" s="128"/>
      <c r="L17" s="6"/>
      <c r="M17" s="19"/>
      <c r="N17" s="19"/>
      <c r="O17" s="29"/>
      <c r="P17" s="1"/>
      <c r="Q17" s="1"/>
      <c r="R17" s="217"/>
      <c r="S17" s="217"/>
      <c r="T17" s="9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</row>
    <row r="18" spans="1:167" ht="13.5" thickTop="1">
      <c r="A18" s="1"/>
      <c r="B18" s="136" t="s">
        <v>30</v>
      </c>
      <c r="C18" s="137"/>
      <c r="D18" s="137"/>
      <c r="E18" s="137"/>
      <c r="F18" s="137"/>
      <c r="G18" s="137"/>
      <c r="H18" s="138"/>
      <c r="I18" s="241"/>
      <c r="J18" s="147"/>
      <c r="K18" s="109"/>
      <c r="L18" s="6"/>
      <c r="M18" s="19"/>
      <c r="N18" s="19"/>
      <c r="O18" s="29"/>
      <c r="P18" s="1"/>
      <c r="Q18" s="1"/>
      <c r="R18" s="217"/>
      <c r="S18" s="217"/>
      <c r="T18" s="9"/>
      <c r="U18" s="1"/>
      <c r="V18" s="1"/>
      <c r="W18" s="1"/>
      <c r="X18" s="1"/>
      <c r="Y18" s="1"/>
      <c r="Z18" s="1"/>
      <c r="AA18" s="94" t="str">
        <f>IF(I18="","Debe introducir un valor en la celda i18"," ")</f>
        <v>Debe introducir un valor en la celda i18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</row>
    <row r="19" spans="1:167" ht="12.75">
      <c r="A19" s="1"/>
      <c r="B19" s="189" t="s">
        <v>31</v>
      </c>
      <c r="C19" s="183"/>
      <c r="D19" s="183"/>
      <c r="E19" s="183"/>
      <c r="F19" s="183"/>
      <c r="G19" s="183"/>
      <c r="H19" s="190"/>
      <c r="I19" s="221"/>
      <c r="J19" s="148"/>
      <c r="K19" s="67"/>
      <c r="L19" s="6"/>
      <c r="M19" s="19"/>
      <c r="N19" s="19"/>
      <c r="O19" s="29"/>
      <c r="P19" s="1"/>
      <c r="Q19" s="1"/>
      <c r="R19" s="217"/>
      <c r="S19" s="217"/>
      <c r="T19" s="9"/>
      <c r="U19" s="1"/>
      <c r="V19" s="1"/>
      <c r="W19" s="1"/>
      <c r="X19" s="1"/>
      <c r="Y19" s="1"/>
      <c r="Z19" s="1"/>
      <c r="AA19" s="94" t="str">
        <f>IF(I19="","Debe introducir un valor en la celda i19"," ")</f>
        <v>Debe introducir un valor en la celda i19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</row>
    <row r="20" spans="1:167" ht="12.75">
      <c r="A20" s="1"/>
      <c r="B20" s="189" t="s">
        <v>34</v>
      </c>
      <c r="C20" s="183"/>
      <c r="D20" s="183"/>
      <c r="E20" s="183"/>
      <c r="F20" s="183"/>
      <c r="G20" s="183"/>
      <c r="H20" s="33" t="s">
        <v>47</v>
      </c>
      <c r="I20" s="221"/>
      <c r="J20" s="148"/>
      <c r="K20" s="67"/>
      <c r="L20" s="6"/>
      <c r="M20" s="19"/>
      <c r="N20" s="19"/>
      <c r="O20" s="29"/>
      <c r="P20" s="1"/>
      <c r="Q20" s="1"/>
      <c r="R20" s="217"/>
      <c r="S20" s="217"/>
      <c r="T20" s="9"/>
      <c r="U20" s="1"/>
      <c r="V20" s="1"/>
      <c r="W20" s="1"/>
      <c r="X20" s="1"/>
      <c r="Y20" s="1"/>
      <c r="Z20" s="1"/>
      <c r="AA20" s="94" t="str">
        <f>IF(I20="","Debe introducir un valor en la celda i20"," ")</f>
        <v>Debe introducir un valor en la celda i20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1:167" ht="12.75">
      <c r="A21" s="1"/>
      <c r="B21" s="12"/>
      <c r="C21" s="6"/>
      <c r="D21" s="6"/>
      <c r="E21" s="6"/>
      <c r="F21" s="19"/>
      <c r="G21" s="6"/>
      <c r="H21" s="33" t="s">
        <v>35</v>
      </c>
      <c r="I21" s="221"/>
      <c r="J21" s="148"/>
      <c r="K21" s="67"/>
      <c r="L21" s="6"/>
      <c r="M21" s="19"/>
      <c r="N21" s="19"/>
      <c r="O21" s="29"/>
      <c r="P21" s="1"/>
      <c r="Q21" s="1"/>
      <c r="R21" s="217"/>
      <c r="S21" s="217"/>
      <c r="T21" s="9"/>
      <c r="U21" s="1"/>
      <c r="V21" s="1"/>
      <c r="W21" s="1"/>
      <c r="X21" s="1"/>
      <c r="Y21" s="1"/>
      <c r="Z21" s="1"/>
      <c r="AA21" s="94" t="str">
        <f>IF(I21="","Debe introducir un valor en la celda i21"," ")</f>
        <v>Debe introducir un valor en la celda i21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spans="1:167" ht="12.75">
      <c r="A22" s="1"/>
      <c r="B22" s="12"/>
      <c r="C22" s="6"/>
      <c r="D22" s="6"/>
      <c r="E22" s="6"/>
      <c r="F22" s="19"/>
      <c r="G22" s="6"/>
      <c r="H22" s="33" t="s">
        <v>36</v>
      </c>
      <c r="I22" s="221"/>
      <c r="J22" s="148"/>
      <c r="K22" s="67"/>
      <c r="L22" s="6"/>
      <c r="M22" s="19"/>
      <c r="N22" s="19"/>
      <c r="O22" s="29"/>
      <c r="P22" s="1"/>
      <c r="Q22" s="1"/>
      <c r="R22" s="217"/>
      <c r="S22" s="217"/>
      <c r="T22" s="9"/>
      <c r="U22" s="1"/>
      <c r="V22" s="1"/>
      <c r="W22" s="1"/>
      <c r="X22" s="1"/>
      <c r="Y22" s="1"/>
      <c r="Z22" s="1"/>
      <c r="AA22" s="94" t="str">
        <f>IF(I22="","Debe introducir un valor en la celda i22"," ")</f>
        <v>Debe introducir un valor en la celda i22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</row>
    <row r="23" spans="1:167" ht="12.75">
      <c r="A23" s="1"/>
      <c r="B23" s="12"/>
      <c r="C23" s="6"/>
      <c r="D23" s="6"/>
      <c r="E23" s="6"/>
      <c r="F23" s="19"/>
      <c r="G23" s="6"/>
      <c r="H23" s="33" t="s">
        <v>37</v>
      </c>
      <c r="I23" s="222"/>
      <c r="J23" s="149"/>
      <c r="K23" s="68"/>
      <c r="L23" s="6"/>
      <c r="M23" s="19"/>
      <c r="N23" s="19"/>
      <c r="O23" s="29"/>
      <c r="P23" s="1"/>
      <c r="Q23" s="1"/>
      <c r="R23" s="217"/>
      <c r="S23" s="217"/>
      <c r="T23" s="1"/>
      <c r="U23" s="1"/>
      <c r="V23" s="1"/>
      <c r="W23" s="1"/>
      <c r="X23" s="1"/>
      <c r="Y23" s="1"/>
      <c r="Z23" s="1"/>
      <c r="AA23" s="94" t="str">
        <f>IF(I23="","Debe introducir un valor en la celda i23"," ")</f>
        <v>Debe introducir un valor en la celda i23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</row>
    <row r="24" spans="1:167" ht="12.75">
      <c r="A24" s="1"/>
      <c r="B24" s="189" t="s">
        <v>52</v>
      </c>
      <c r="C24" s="183"/>
      <c r="D24" s="183"/>
      <c r="E24" s="183"/>
      <c r="F24" s="183"/>
      <c r="G24" s="183"/>
      <c r="H24" s="33" t="s">
        <v>53</v>
      </c>
      <c r="I24" s="223"/>
      <c r="J24" s="150"/>
      <c r="K24" s="71"/>
      <c r="L24" s="6"/>
      <c r="M24" s="19"/>
      <c r="N24" s="19"/>
      <c r="O24" s="29"/>
      <c r="P24" s="1"/>
      <c r="Q24" s="1"/>
      <c r="R24" s="217"/>
      <c r="S24" s="217"/>
      <c r="T24" s="1"/>
      <c r="U24" s="1"/>
      <c r="V24" s="1"/>
      <c r="W24" s="1"/>
      <c r="X24" s="1"/>
      <c r="Y24" s="1"/>
      <c r="Z24" s="1"/>
      <c r="AA24" s="94" t="str">
        <f>IF(I24="","Debe introducir un valor en la celda i24"," ")</f>
        <v>Debe introducir un valor en la celda i24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ht="12.75">
      <c r="A25" s="1"/>
      <c r="B25" s="12"/>
      <c r="C25" s="6"/>
      <c r="D25" s="6"/>
      <c r="E25" s="6"/>
      <c r="F25" s="6"/>
      <c r="G25" s="6"/>
      <c r="H25" s="33" t="s">
        <v>15</v>
      </c>
      <c r="I25" s="226"/>
      <c r="J25" s="153"/>
      <c r="K25" s="70"/>
      <c r="L25" s="6"/>
      <c r="M25" s="19"/>
      <c r="N25" s="19"/>
      <c r="O25" s="29"/>
      <c r="P25" s="1"/>
      <c r="Q25" s="1"/>
      <c r="R25" s="217"/>
      <c r="S25" s="217"/>
      <c r="T25" s="1"/>
      <c r="U25" s="1"/>
      <c r="V25" s="1"/>
      <c r="W25" s="1"/>
      <c r="X25" s="1"/>
      <c r="Y25" s="1"/>
      <c r="Z25" s="1"/>
      <c r="AA25" s="94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1:167" ht="12.75">
      <c r="A26" s="1"/>
      <c r="B26" s="12"/>
      <c r="C26" s="6"/>
      <c r="D26" s="6"/>
      <c r="E26" s="6"/>
      <c r="F26" s="6"/>
      <c r="G26" s="6"/>
      <c r="H26" s="33" t="s">
        <v>54</v>
      </c>
      <c r="I26" s="224"/>
      <c r="J26" s="151"/>
      <c r="K26" s="69"/>
      <c r="L26" s="6"/>
      <c r="M26" s="19"/>
      <c r="N26" s="19"/>
      <c r="O26" s="29"/>
      <c r="P26" s="1"/>
      <c r="Q26" s="1"/>
      <c r="R26" s="217"/>
      <c r="S26" s="217"/>
      <c r="T26" s="1"/>
      <c r="U26" s="1"/>
      <c r="V26" s="1"/>
      <c r="W26" s="1"/>
      <c r="X26" s="1"/>
      <c r="Y26" s="1"/>
      <c r="Z26" s="1"/>
      <c r="AA26" s="94" t="str">
        <f>IF(I26="","Debe introducir un valor en la celda i26"," ")</f>
        <v>Debe introducir un valor en la celda i26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1:167" ht="12.75">
      <c r="A27" s="1"/>
      <c r="B27" s="12"/>
      <c r="C27" s="6"/>
      <c r="D27" s="6"/>
      <c r="E27" s="6"/>
      <c r="F27" s="6"/>
      <c r="G27" s="6"/>
      <c r="H27" s="33" t="s">
        <v>55</v>
      </c>
      <c r="I27" s="225"/>
      <c r="J27" s="152"/>
      <c r="K27" s="72"/>
      <c r="L27" s="6"/>
      <c r="M27" s="19"/>
      <c r="N27" s="19"/>
      <c r="O27" s="29"/>
      <c r="P27" s="1"/>
      <c r="Q27" s="1"/>
      <c r="R27" s="217"/>
      <c r="S27" s="217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1:167" ht="12.75">
      <c r="A28" s="1"/>
      <c r="B28" s="189" t="s">
        <v>56</v>
      </c>
      <c r="C28" s="183"/>
      <c r="D28" s="183"/>
      <c r="E28" s="183"/>
      <c r="F28" s="183"/>
      <c r="G28" s="183"/>
      <c r="H28" s="190"/>
      <c r="I28" s="226"/>
      <c r="J28" s="153"/>
      <c r="K28" s="70"/>
      <c r="L28" s="6"/>
      <c r="M28" s="6"/>
      <c r="N28" s="6"/>
      <c r="O28" s="6"/>
      <c r="P28" s="1"/>
      <c r="Q28" s="1"/>
      <c r="R28" s="217"/>
      <c r="S28" s="217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  <row r="29" spans="1:167" ht="12.75">
      <c r="A29" s="1"/>
      <c r="B29" s="198" t="s">
        <v>57</v>
      </c>
      <c r="C29" s="183"/>
      <c r="D29" s="183"/>
      <c r="E29" s="183"/>
      <c r="F29" s="183"/>
      <c r="G29" s="183"/>
      <c r="H29" s="190"/>
      <c r="I29" s="227"/>
      <c r="J29" s="154"/>
      <c r="K29" s="73"/>
      <c r="L29" s="6"/>
      <c r="M29" s="6"/>
      <c r="N29" s="6"/>
      <c r="O29" s="6"/>
      <c r="P29" s="1"/>
      <c r="Q29" s="1"/>
      <c r="R29" s="217"/>
      <c r="S29" s="217"/>
      <c r="T29" s="1"/>
      <c r="U29" s="1"/>
      <c r="V29" s="1"/>
      <c r="W29" s="1"/>
      <c r="X29" s="1"/>
      <c r="Y29" s="1"/>
      <c r="Z29" s="1"/>
      <c r="AA29" s="94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</row>
    <row r="30" spans="1:167" ht="12.75">
      <c r="A30" s="1"/>
      <c r="B30" s="198" t="s">
        <v>58</v>
      </c>
      <c r="C30" s="183"/>
      <c r="D30" s="183"/>
      <c r="E30" s="183"/>
      <c r="F30" s="183"/>
      <c r="G30" s="183"/>
      <c r="H30" s="190"/>
      <c r="I30" s="228"/>
      <c r="J30" s="155"/>
      <c r="K30" s="74"/>
      <c r="L30" s="6"/>
      <c r="M30" s="6"/>
      <c r="N30" s="6"/>
      <c r="O30" s="6"/>
      <c r="P30" s="1"/>
      <c r="Q30" s="1"/>
      <c r="R30" s="217"/>
      <c r="S30" s="217"/>
      <c r="T30" s="1"/>
      <c r="U30" s="1"/>
      <c r="V30" s="1"/>
      <c r="W30" s="1"/>
      <c r="X30" s="1"/>
      <c r="Y30" s="1"/>
      <c r="Z30" s="1"/>
      <c r="AA30" s="94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1:167" ht="12.75">
      <c r="A31" s="1"/>
      <c r="B31" s="189" t="s">
        <v>59</v>
      </c>
      <c r="C31" s="183"/>
      <c r="D31" s="183"/>
      <c r="E31" s="183"/>
      <c r="F31" s="183"/>
      <c r="G31" s="183"/>
      <c r="H31" s="190"/>
      <c r="I31" s="221"/>
      <c r="J31" s="148"/>
      <c r="K31" s="67"/>
      <c r="L31" s="6"/>
      <c r="M31" s="6"/>
      <c r="N31" s="6"/>
      <c r="O31" s="6"/>
      <c r="P31" s="1"/>
      <c r="Q31" s="1"/>
      <c r="R31" s="217"/>
      <c r="S31" s="217"/>
      <c r="T31" s="1"/>
      <c r="U31" s="1"/>
      <c r="V31" s="1"/>
      <c r="W31" s="1"/>
      <c r="X31" s="1"/>
      <c r="Y31" s="1"/>
      <c r="Z31" s="1"/>
      <c r="AA31" s="94" t="str">
        <f>IF(I31="","Debe introducir un valor en la celda i31"," ")</f>
        <v>Debe introducir un valor en la celda i31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spans="1:167" ht="12.75">
      <c r="A32" s="1"/>
      <c r="B32" s="189" t="s">
        <v>125</v>
      </c>
      <c r="C32" s="183"/>
      <c r="D32" s="183"/>
      <c r="E32" s="183"/>
      <c r="F32" s="183"/>
      <c r="G32" s="183"/>
      <c r="H32" s="190"/>
      <c r="I32" s="229"/>
      <c r="J32" s="156"/>
      <c r="K32" s="75"/>
      <c r="L32" s="6"/>
      <c r="M32" s="6"/>
      <c r="N32" s="6"/>
      <c r="O32" s="6"/>
      <c r="P32" s="1"/>
      <c r="Q32" s="1"/>
      <c r="R32" s="217"/>
      <c r="S32" s="217"/>
      <c r="T32" s="1"/>
      <c r="U32" s="1"/>
      <c r="V32" s="1"/>
      <c r="W32" s="1"/>
      <c r="X32" s="1"/>
      <c r="Y32" s="1"/>
      <c r="Z32" s="1"/>
      <c r="AA32" s="94" t="str">
        <f>IF(I32="","Debe introducir un valor en la celda i32"," ")</f>
        <v>Debe introducir un valor en la celda i32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spans="1:167" ht="12.75">
      <c r="A33" s="1"/>
      <c r="B33" s="189" t="s">
        <v>60</v>
      </c>
      <c r="C33" s="183"/>
      <c r="D33" s="183"/>
      <c r="E33" s="183"/>
      <c r="F33" s="19"/>
      <c r="G33" s="6"/>
      <c r="H33" s="33" t="s">
        <v>47</v>
      </c>
      <c r="I33" s="226"/>
      <c r="J33" s="153"/>
      <c r="K33" s="70"/>
      <c r="L33" s="6"/>
      <c r="M33" s="6"/>
      <c r="N33" s="6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1:167" ht="12.75">
      <c r="A34" s="1"/>
      <c r="B34" s="183" t="s">
        <v>61</v>
      </c>
      <c r="C34" s="181"/>
      <c r="D34" s="181"/>
      <c r="E34" s="181"/>
      <c r="F34" s="181"/>
      <c r="G34" s="181"/>
      <c r="H34" s="182"/>
      <c r="I34" s="221"/>
      <c r="J34" s="148"/>
      <c r="K34" s="67"/>
      <c r="L34" s="6"/>
      <c r="M34" s="6"/>
      <c r="N34" s="6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94" t="str">
        <f>IF(I34="","Debe introducir un valor en la celda"," ")</f>
        <v>Debe introducir un valor en la celda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1:167" ht="12.75">
      <c r="A35" s="1"/>
      <c r="B35" s="189" t="s">
        <v>62</v>
      </c>
      <c r="C35" s="183"/>
      <c r="D35" s="183"/>
      <c r="E35" s="183"/>
      <c r="F35" s="19"/>
      <c r="G35" s="185" t="s">
        <v>63</v>
      </c>
      <c r="H35" s="135"/>
      <c r="I35" s="226"/>
      <c r="J35" s="153"/>
      <c r="K35" s="70"/>
      <c r="L35" s="6"/>
      <c r="M35" s="6"/>
      <c r="N35" s="6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</row>
    <row r="36" spans="1:167" ht="12.75">
      <c r="A36" s="1"/>
      <c r="B36" s="189" t="s">
        <v>64</v>
      </c>
      <c r="C36" s="181"/>
      <c r="D36" s="181"/>
      <c r="E36" s="181"/>
      <c r="F36" s="181"/>
      <c r="G36" s="181"/>
      <c r="H36" s="182"/>
      <c r="I36" s="221"/>
      <c r="J36" s="148"/>
      <c r="K36" s="67"/>
      <c r="L36" s="6"/>
      <c r="M36" s="6"/>
      <c r="N36" s="6"/>
      <c r="O36" s="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94" t="str">
        <f>IF(I36="","Debe introducir un valor en la celda i36"," ")</f>
        <v>Debe introducir un valor en la celda i36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1:167" ht="12.75">
      <c r="A37" s="1"/>
      <c r="B37" s="12"/>
      <c r="C37" s="6"/>
      <c r="D37" s="6"/>
      <c r="E37" s="183" t="s">
        <v>65</v>
      </c>
      <c r="F37" s="183"/>
      <c r="G37" s="183" t="s">
        <v>66</v>
      </c>
      <c r="H37" s="190"/>
      <c r="I37" s="226"/>
      <c r="J37" s="153"/>
      <c r="K37" s="70"/>
      <c r="L37" s="6"/>
      <c r="M37" s="6"/>
      <c r="N37" s="6"/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</row>
    <row r="38" spans="1:167" ht="12.75">
      <c r="A38" s="1"/>
      <c r="B38" s="12"/>
      <c r="C38" s="6"/>
      <c r="D38" s="6"/>
      <c r="E38" s="6"/>
      <c r="F38" s="6"/>
      <c r="G38" s="183" t="s">
        <v>67</v>
      </c>
      <c r="H38" s="190"/>
      <c r="I38" s="226"/>
      <c r="J38" s="153"/>
      <c r="K38" s="70"/>
      <c r="L38" s="6"/>
      <c r="M38" s="6"/>
      <c r="N38" s="6"/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spans="1:167" ht="12.75">
      <c r="A39" s="1"/>
      <c r="B39" s="12"/>
      <c r="C39" s="6"/>
      <c r="D39" s="6"/>
      <c r="E39" s="6"/>
      <c r="F39" s="6"/>
      <c r="G39" s="183" t="s">
        <v>68</v>
      </c>
      <c r="H39" s="190"/>
      <c r="I39" s="226"/>
      <c r="J39" s="153"/>
      <c r="K39" s="70"/>
      <c r="L39" s="6"/>
      <c r="M39" s="6"/>
      <c r="N39" s="6"/>
      <c r="O39" s="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1:167" ht="12.75">
      <c r="A40" s="1"/>
      <c r="B40" s="12"/>
      <c r="C40" s="6"/>
      <c r="D40" s="6"/>
      <c r="E40" s="6"/>
      <c r="F40" s="6"/>
      <c r="G40" s="183" t="s">
        <v>69</v>
      </c>
      <c r="H40" s="190"/>
      <c r="I40" s="226"/>
      <c r="J40" s="153"/>
      <c r="K40" s="70"/>
      <c r="L40" s="6"/>
      <c r="M40" s="6"/>
      <c r="N40" s="6"/>
      <c r="O40" s="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</row>
    <row r="41" spans="1:167" ht="12.75">
      <c r="A41" s="1"/>
      <c r="B41" s="189" t="s">
        <v>70</v>
      </c>
      <c r="C41" s="183"/>
      <c r="D41" s="183"/>
      <c r="E41" s="183"/>
      <c r="F41" s="183"/>
      <c r="G41" s="183"/>
      <c r="H41" s="190"/>
      <c r="I41" s="226"/>
      <c r="J41" s="153"/>
      <c r="K41" s="70"/>
      <c r="L41" s="6"/>
      <c r="M41" s="6"/>
      <c r="N41" s="6"/>
      <c r="O41" s="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</row>
    <row r="42" spans="1:167" ht="12.75">
      <c r="A42" s="1"/>
      <c r="B42" s="24"/>
      <c r="C42" s="19" t="s">
        <v>71</v>
      </c>
      <c r="D42" s="19"/>
      <c r="E42" s="183" t="s">
        <v>72</v>
      </c>
      <c r="F42" s="181"/>
      <c r="G42" s="181"/>
      <c r="H42" s="182"/>
      <c r="I42" s="226"/>
      <c r="J42" s="153"/>
      <c r="K42" s="70"/>
      <c r="L42" s="6"/>
      <c r="M42" s="6"/>
      <c r="N42" s="6"/>
      <c r="O42" s="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1:167" ht="12.75">
      <c r="A43" s="1"/>
      <c r="B43" s="12"/>
      <c r="C43" s="6"/>
      <c r="D43" s="6"/>
      <c r="E43" s="183" t="s">
        <v>73</v>
      </c>
      <c r="F43" s="181"/>
      <c r="G43" s="181"/>
      <c r="H43" s="182"/>
      <c r="I43" s="226"/>
      <c r="J43" s="153"/>
      <c r="K43" s="70"/>
      <c r="L43" s="6"/>
      <c r="M43" s="6"/>
      <c r="N43" s="5" t="e">
        <f>IF(#REF!&lt;500,1,0)</f>
        <v>#REF!</v>
      </c>
      <c r="O43" s="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</row>
    <row r="44" spans="1:167" ht="12.75">
      <c r="A44" s="1"/>
      <c r="B44" s="12"/>
      <c r="C44" s="6"/>
      <c r="D44" s="183" t="s">
        <v>74</v>
      </c>
      <c r="E44" s="181"/>
      <c r="F44" s="181"/>
      <c r="G44" s="181"/>
      <c r="H44" s="182"/>
      <c r="I44" s="226"/>
      <c r="J44" s="153"/>
      <c r="K44" s="70"/>
      <c r="L44" s="6"/>
      <c r="M44" s="6"/>
      <c r="N44" s="5">
        <f>IF(I48&gt;600,1,0)</f>
        <v>0</v>
      </c>
      <c r="O44" s="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</row>
    <row r="45" spans="1:167" ht="12.75">
      <c r="A45" s="1"/>
      <c r="B45" s="12"/>
      <c r="C45" s="6"/>
      <c r="D45" s="6"/>
      <c r="E45" s="6"/>
      <c r="F45" s="183" t="s">
        <v>75</v>
      </c>
      <c r="G45" s="183"/>
      <c r="H45" s="190"/>
      <c r="I45" s="226"/>
      <c r="J45" s="153"/>
      <c r="K45" s="70"/>
      <c r="L45" s="6"/>
      <c r="M45" s="6"/>
      <c r="N45" s="5">
        <f>IF(I49=50,10,20)</f>
        <v>20</v>
      </c>
      <c r="O45" s="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</row>
    <row r="46" spans="1:167" ht="13.5" thickBot="1">
      <c r="A46" s="1"/>
      <c r="B46" s="12"/>
      <c r="C46" s="6"/>
      <c r="D46" s="6"/>
      <c r="E46" s="183" t="s">
        <v>76</v>
      </c>
      <c r="F46" s="181"/>
      <c r="G46" s="181"/>
      <c r="H46" s="182"/>
      <c r="I46" s="226"/>
      <c r="J46" s="153"/>
      <c r="K46" s="76"/>
      <c r="L46" s="6"/>
      <c r="M46" s="6"/>
      <c r="N46" s="5" t="e">
        <f>SUM(N43:N45)</f>
        <v>#REF!</v>
      </c>
      <c r="O46" s="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</row>
    <row r="47" spans="1:167" ht="14.25" thickBot="1" thickTop="1">
      <c r="A47" s="1"/>
      <c r="B47" s="161" t="s">
        <v>77</v>
      </c>
      <c r="C47" s="183"/>
      <c r="D47" s="183"/>
      <c r="E47" s="183"/>
      <c r="F47" s="183"/>
      <c r="G47" s="183"/>
      <c r="H47" s="190"/>
      <c r="I47" s="221"/>
      <c r="J47" s="157"/>
      <c r="K47" s="64"/>
      <c r="L47" s="6" t="s">
        <v>23</v>
      </c>
      <c r="M47" s="1"/>
      <c r="N47" s="6"/>
      <c r="O47" s="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94" t="str">
        <f>IF(I47="","Debe introducir un valor en la celda i47"," ")</f>
        <v>Debe introducir un valor en la celda i47</v>
      </c>
      <c r="AB47" s="1"/>
      <c r="AC47" s="1"/>
      <c r="AD47" s="1"/>
      <c r="AE47" s="93" t="s">
        <v>121</v>
      </c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</row>
    <row r="48" spans="1:167" ht="14.25" thickBot="1" thickTop="1">
      <c r="A48" s="1"/>
      <c r="B48" s="189" t="s">
        <v>78</v>
      </c>
      <c r="C48" s="183"/>
      <c r="D48" s="183"/>
      <c r="E48" s="183"/>
      <c r="F48" s="183"/>
      <c r="G48" s="183"/>
      <c r="H48" s="190"/>
      <c r="I48" s="221"/>
      <c r="J48" s="158"/>
      <c r="K48" s="65"/>
      <c r="L48" s="49" t="e">
        <f>IF(N46=22,480,IF(N46=12,440,IF(I48=460,480,I48)))</f>
        <v>#REF!</v>
      </c>
      <c r="M48" s="5">
        <f>IF(K47=1,1,0)</f>
        <v>0</v>
      </c>
      <c r="N48" s="6"/>
      <c r="O48" s="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94" t="str">
        <f>IF(I48="","Debe introducir un valor en la celda i48"," ")</f>
        <v>Debe introducir un valor en la celda i48</v>
      </c>
      <c r="AB48" s="1"/>
      <c r="AC48" s="1"/>
      <c r="AD48" s="1"/>
      <c r="AE48" s="93" t="s">
        <v>122</v>
      </c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</row>
    <row r="49" spans="1:167" ht="14.25" thickBot="1" thickTop="1">
      <c r="A49" s="1"/>
      <c r="B49" s="12"/>
      <c r="C49" s="6"/>
      <c r="D49" s="6"/>
      <c r="E49" s="6"/>
      <c r="F49" s="183" t="s">
        <v>79</v>
      </c>
      <c r="G49" s="183"/>
      <c r="H49" s="190"/>
      <c r="I49" s="230"/>
      <c r="J49" s="244"/>
      <c r="K49" s="169"/>
      <c r="L49" s="44"/>
      <c r="M49" s="6"/>
      <c r="N49" s="6"/>
      <c r="O49" s="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94" t="str">
        <f>IF(I49="","Debe introducir un valor en la celda i49"," ")</f>
        <v>Debe introducir un valor en la celda i49</v>
      </c>
      <c r="AB49" s="1"/>
      <c r="AC49" s="1"/>
      <c r="AD49" s="1"/>
      <c r="AE49" s="1" t="s">
        <v>126</v>
      </c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</row>
    <row r="50" spans="1:167" ht="12.75" customHeight="1" hidden="1">
      <c r="A50" s="1"/>
      <c r="B50" s="62"/>
      <c r="C50" s="92"/>
      <c r="D50" s="92"/>
      <c r="E50" s="92"/>
      <c r="F50" s="92"/>
      <c r="G50" s="92"/>
      <c r="H50" s="61" t="s">
        <v>20</v>
      </c>
      <c r="I50" s="231"/>
      <c r="J50" s="159"/>
      <c r="K50" s="245"/>
      <c r="L50" s="6"/>
      <c r="M50" s="6"/>
      <c r="N50" s="6"/>
      <c r="O50" s="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94" t="str">
        <f>IF(I50="","Must input a value in cell i36"," ")</f>
        <v>Must input a value in cell i36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</row>
    <row r="51" spans="1:167" ht="12.75" customHeight="1" hidden="1">
      <c r="A51" s="1"/>
      <c r="B51" s="62"/>
      <c r="C51" s="92"/>
      <c r="D51" s="92"/>
      <c r="E51" s="92"/>
      <c r="F51" s="92"/>
      <c r="G51" s="92"/>
      <c r="H51" s="61" t="s">
        <v>0</v>
      </c>
      <c r="I51" s="232"/>
      <c r="J51" s="160"/>
      <c r="K51" s="59"/>
      <c r="L51" s="6"/>
      <c r="M51" s="6"/>
      <c r="N51" s="6"/>
      <c r="O51" s="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94" t="str">
        <f>IF(I51="","Must input a value in cell i36"," ")</f>
        <v>Must input a value in cell i36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</row>
    <row r="52" spans="1:167" ht="13.5" thickTop="1">
      <c r="A52" s="1"/>
      <c r="B52" s="189" t="s">
        <v>80</v>
      </c>
      <c r="C52" s="183"/>
      <c r="D52" s="183"/>
      <c r="E52" s="183"/>
      <c r="F52" s="183"/>
      <c r="G52" s="183"/>
      <c r="H52" s="190"/>
      <c r="I52" s="233"/>
      <c r="J52" s="162"/>
      <c r="K52" s="77"/>
      <c r="L52" s="51"/>
      <c r="M52" s="1"/>
      <c r="N52" s="6"/>
      <c r="O52" s="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94" t="str">
        <f>IF(I52="","Debe introducir un valor en la celda i50"," ")</f>
        <v>Debe introducir un valor en la celda i50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</row>
    <row r="53" spans="1:167" ht="12.75">
      <c r="A53" s="1"/>
      <c r="B53" s="12"/>
      <c r="C53" s="19" t="s">
        <v>81</v>
      </c>
      <c r="D53" s="19"/>
      <c r="E53" s="183" t="s">
        <v>82</v>
      </c>
      <c r="F53" s="181"/>
      <c r="G53" s="181"/>
      <c r="H53" s="182"/>
      <c r="I53" s="226"/>
      <c r="J53" s="153"/>
      <c r="K53" s="70"/>
      <c r="L53" s="6"/>
      <c r="M53" s="6"/>
      <c r="N53" s="6"/>
      <c r="O53" s="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</row>
    <row r="54" spans="1:167" ht="12.75">
      <c r="A54" s="1"/>
      <c r="B54" s="12"/>
      <c r="C54" s="6"/>
      <c r="D54" s="6"/>
      <c r="E54" s="183" t="s">
        <v>83</v>
      </c>
      <c r="F54" s="180"/>
      <c r="G54" s="180"/>
      <c r="H54" s="140"/>
      <c r="I54" s="226"/>
      <c r="J54" s="153"/>
      <c r="K54" s="70"/>
      <c r="L54" s="6"/>
      <c r="M54" s="6"/>
      <c r="N54" s="6"/>
      <c r="O54" s="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</row>
    <row r="55" spans="1:167" ht="12.75">
      <c r="A55" s="1"/>
      <c r="B55" s="12"/>
      <c r="C55" s="6"/>
      <c r="D55" s="6"/>
      <c r="E55" s="183" t="s">
        <v>84</v>
      </c>
      <c r="F55" s="181"/>
      <c r="G55" s="181"/>
      <c r="H55" s="182"/>
      <c r="I55" s="226"/>
      <c r="J55" s="153"/>
      <c r="K55" s="70"/>
      <c r="L55" s="6"/>
      <c r="M55" s="6"/>
      <c r="N55" s="6"/>
      <c r="O55" s="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</row>
    <row r="56" spans="1:167" ht="12.75">
      <c r="A56" s="1"/>
      <c r="B56" s="189" t="s">
        <v>87</v>
      </c>
      <c r="C56" s="183"/>
      <c r="D56" s="183"/>
      <c r="E56" s="183"/>
      <c r="F56" s="183" t="s">
        <v>88</v>
      </c>
      <c r="G56" s="183"/>
      <c r="H56" s="190"/>
      <c r="I56" s="221"/>
      <c r="J56" s="148"/>
      <c r="K56" s="67"/>
      <c r="L56" s="6"/>
      <c r="M56" s="6"/>
      <c r="N56" s="6"/>
      <c r="O56" s="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94" t="str">
        <f>IF(I56="","Debe introducir un valor en la celda i56"," ")</f>
        <v>Debe introducir un valor en la celda i56</v>
      </c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</row>
    <row r="57" spans="1:167" ht="12.75">
      <c r="A57" s="1"/>
      <c r="B57" s="12"/>
      <c r="C57" s="6"/>
      <c r="D57" s="6"/>
      <c r="E57" s="183" t="s">
        <v>89</v>
      </c>
      <c r="F57" s="181"/>
      <c r="G57" s="181"/>
      <c r="H57" s="182"/>
      <c r="I57" s="221"/>
      <c r="J57" s="148"/>
      <c r="K57" s="67"/>
      <c r="L57" s="6"/>
      <c r="M57" s="6"/>
      <c r="N57" s="6"/>
      <c r="O57" s="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94" t="str">
        <f>IF(I57="","Debe introducir un valor en la celda i57"," ")</f>
        <v>Debe introducir un valor en la celda i57</v>
      </c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</row>
    <row r="58" spans="1:167" ht="13.5" thickBot="1">
      <c r="A58" s="1"/>
      <c r="B58" s="189" t="s">
        <v>90</v>
      </c>
      <c r="C58" s="139"/>
      <c r="D58" s="139"/>
      <c r="E58" s="139"/>
      <c r="F58" s="139"/>
      <c r="G58" s="139"/>
      <c r="H58" s="140"/>
      <c r="I58" s="221"/>
      <c r="J58" s="163"/>
      <c r="K58" s="78"/>
      <c r="L58" s="52">
        <f>IF(R60=0,I59,I59*(100-R61)/100)</f>
        <v>0</v>
      </c>
      <c r="M58" s="6"/>
      <c r="N58" s="6"/>
      <c r="O58" s="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94" t="str">
        <f>IF(I58="","Debe introducir un valor en la celda i58"," ")</f>
        <v>Debe introducir un valor en la celda i58</v>
      </c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</row>
    <row r="59" spans="1:167" ht="14.25" thickBot="1" thickTop="1">
      <c r="A59" s="1"/>
      <c r="B59" s="12"/>
      <c r="C59" s="6"/>
      <c r="D59" s="6"/>
      <c r="E59" s="142" t="s">
        <v>45</v>
      </c>
      <c r="F59" s="96"/>
      <c r="G59" s="97"/>
      <c r="H59" s="33" t="s">
        <v>91</v>
      </c>
      <c r="I59" s="242"/>
      <c r="J59" s="63"/>
      <c r="K59" s="63"/>
      <c r="L59" s="220" t="s">
        <v>22</v>
      </c>
      <c r="M59" s="180"/>
      <c r="N59" s="180"/>
      <c r="O59" s="180"/>
      <c r="P59" s="180"/>
      <c r="Q59" s="180"/>
      <c r="R59" s="180"/>
      <c r="S59" s="180"/>
      <c r="T59" s="180"/>
      <c r="U59" s="1"/>
      <c r="V59" s="1"/>
      <c r="W59" s="1"/>
      <c r="X59" s="1"/>
      <c r="Y59" s="1"/>
      <c r="Z59" s="1"/>
      <c r="AA59" s="94" t="str">
        <f>IF(AND(I59="",I60=""),"Debe introducir un valor en cualquiera de células i59 o I60"," ")</f>
        <v>Debe introducir un valor en cualquiera de células i59 o I60</v>
      </c>
      <c r="AB59" s="1"/>
      <c r="AC59" s="1"/>
      <c r="AD59" s="1"/>
      <c r="AF59" s="93" t="s">
        <v>123</v>
      </c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</row>
    <row r="60" spans="1:167" ht="14.25" thickBot="1" thickTop="1">
      <c r="A60" s="1"/>
      <c r="B60" s="12"/>
      <c r="C60" s="6"/>
      <c r="D60" s="6"/>
      <c r="E60" s="143" t="s">
        <v>46</v>
      </c>
      <c r="F60" s="97"/>
      <c r="G60" s="97"/>
      <c r="H60" s="33" t="s">
        <v>92</v>
      </c>
      <c r="I60" s="233"/>
      <c r="J60" s="164"/>
      <c r="K60" s="79"/>
      <c r="L60" s="45"/>
      <c r="M60" s="48" t="s">
        <v>8</v>
      </c>
      <c r="N60" s="30">
        <f>IF(I47="i",IF(L64="n",2,4),4)</f>
        <v>4</v>
      </c>
      <c r="O60" s="134" t="s">
        <v>21</v>
      </c>
      <c r="P60" s="134"/>
      <c r="Q60" s="134"/>
      <c r="R60" s="7">
        <f>K59</f>
        <v>0</v>
      </c>
      <c r="S60" s="1"/>
      <c r="T60" s="1"/>
      <c r="U60" s="1"/>
      <c r="V60" s="1"/>
      <c r="W60" s="1"/>
      <c r="X60" s="1"/>
      <c r="Y60" s="1"/>
      <c r="Z60" s="1"/>
      <c r="AA60" s="94" t="str">
        <f>IF(AND(I59="",I60=""),"Debe introducir un valor en cualquiera de células i59 o I60"," ")</f>
        <v>Debe introducir un valor en cualquiera de células i59 o I60</v>
      </c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</row>
    <row r="61" spans="1:167" ht="13.5" thickBot="1">
      <c r="A61" s="1"/>
      <c r="B61" s="12"/>
      <c r="C61" s="6"/>
      <c r="D61" s="6"/>
      <c r="E61" s="183" t="s">
        <v>93</v>
      </c>
      <c r="F61" s="181"/>
      <c r="G61" s="181"/>
      <c r="H61" s="182"/>
      <c r="I61" s="221"/>
      <c r="J61" s="163"/>
      <c r="K61" s="78"/>
      <c r="L61" s="6"/>
      <c r="M61" s="18" t="s">
        <v>9</v>
      </c>
      <c r="N61" s="30">
        <f>IF(I47="I",1.01,1)</f>
        <v>1</v>
      </c>
      <c r="O61" s="133" t="s">
        <v>18</v>
      </c>
      <c r="P61" s="134"/>
      <c r="Q61" s="134"/>
      <c r="R61" s="58" t="e">
        <f>(K59/I59)*100</f>
        <v>#DIV/0!</v>
      </c>
      <c r="S61" s="1"/>
      <c r="T61" s="1"/>
      <c r="U61" s="1"/>
      <c r="V61" s="1"/>
      <c r="W61" s="1"/>
      <c r="X61" s="1"/>
      <c r="Y61" s="1"/>
      <c r="Z61" s="1"/>
      <c r="AA61" s="94" t="str">
        <f>IF(I61="","Debe introducir un valor en la celda i61"," ")</f>
        <v>Debe introducir un valor en la celda i61</v>
      </c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</row>
    <row r="62" spans="1:167" ht="14.25" thickBot="1" thickTop="1">
      <c r="A62" s="1"/>
      <c r="B62" s="189" t="s">
        <v>94</v>
      </c>
      <c r="C62" s="139"/>
      <c r="D62" s="139"/>
      <c r="E62" s="139"/>
      <c r="F62" s="139"/>
      <c r="G62" s="139"/>
      <c r="H62" s="140"/>
      <c r="I62" s="233"/>
      <c r="J62" s="165"/>
      <c r="K62" s="64"/>
      <c r="L62" s="45"/>
      <c r="M62" s="18"/>
      <c r="N62" s="30"/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94" t="str">
        <f>IF(I62="","Debe introducir un valor en la celda i62"," ")</f>
        <v>Debe introducir un valor en la celda i62</v>
      </c>
      <c r="AB62" s="1"/>
      <c r="AC62" s="1"/>
      <c r="AD62" s="1"/>
      <c r="AE62" s="93" t="s">
        <v>124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</row>
    <row r="63" spans="1:167" ht="13.5" thickTop="1">
      <c r="A63" s="1"/>
      <c r="B63" s="189" t="s">
        <v>95</v>
      </c>
      <c r="C63" s="183"/>
      <c r="D63" s="183"/>
      <c r="E63" s="183"/>
      <c r="F63" s="183"/>
      <c r="G63" s="183"/>
      <c r="H63" s="190"/>
      <c r="I63" s="234"/>
      <c r="J63" s="166"/>
      <c r="K63" s="80"/>
      <c r="L63" s="46" t="b">
        <f>IF(I63="ms","ms",IF(I63="ss","ss",IF(I63="select",O90)))</f>
        <v>0</v>
      </c>
      <c r="M63" s="50"/>
      <c r="N63" s="32"/>
      <c r="O63" s="18" t="s">
        <v>16</v>
      </c>
      <c r="P63" s="31">
        <f>120*I49*N61/N60</f>
        <v>0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94" t="str">
        <f>IF(I63="","Debe introducir un valor en la celda i63"," ")</f>
        <v>Debe introducir un valor en la celda i63</v>
      </c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</row>
    <row r="64" spans="1:167" ht="12.75">
      <c r="A64" s="1"/>
      <c r="B64" s="189" t="s">
        <v>96</v>
      </c>
      <c r="C64" s="183"/>
      <c r="D64" s="183"/>
      <c r="E64" s="183"/>
      <c r="F64" s="183"/>
      <c r="G64" s="183"/>
      <c r="H64" s="190"/>
      <c r="I64" s="234"/>
      <c r="J64" s="167"/>
      <c r="K64" s="81"/>
      <c r="L64" s="47" t="b">
        <f>IF(I64="y","y",IF(I64="n","n",IF(I64="select",IF(I47="I",IF(M85&lt;0.15,"y","n"),"y"))))</f>
        <v>0</v>
      </c>
      <c r="M64" s="50"/>
      <c r="N64" s="32"/>
      <c r="O64" s="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94" t="str">
        <f>IF(I64="","Debe introducir un valor en la celda i64"," ")</f>
        <v>Debe introducir un valor en la celda i64</v>
      </c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</row>
    <row r="65" spans="1:167" ht="13.5" thickBot="1">
      <c r="A65" s="1"/>
      <c r="B65" s="189" t="s">
        <v>97</v>
      </c>
      <c r="C65" s="183"/>
      <c r="D65" s="183"/>
      <c r="E65" s="183"/>
      <c r="F65" s="183"/>
      <c r="G65" s="183"/>
      <c r="H65" s="190"/>
      <c r="I65" s="234"/>
      <c r="J65" s="168"/>
      <c r="K65" s="82"/>
      <c r="L65" s="45"/>
      <c r="M65" s="6"/>
      <c r="N65" s="6"/>
      <c r="O65" s="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94" t="str">
        <f>IF(I65="","Debe introducir un valor en la celda i65"," ")</f>
        <v>Debe introducir un valor en la celda i65</v>
      </c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</row>
    <row r="66" spans="1:167" ht="14.25" thickBot="1" thickTop="1">
      <c r="A66" s="1"/>
      <c r="B66" s="12"/>
      <c r="C66" s="6"/>
      <c r="D66" s="6"/>
      <c r="E66" s="6"/>
      <c r="F66" s="6"/>
      <c r="G66" s="6"/>
      <c r="H66" s="33" t="s">
        <v>98</v>
      </c>
      <c r="I66" s="221"/>
      <c r="J66" s="157"/>
      <c r="K66" s="66"/>
      <c r="L66" s="6" t="s">
        <v>24</v>
      </c>
      <c r="M66" s="6"/>
      <c r="N66" s="6"/>
      <c r="O66" s="6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94" t="str">
        <f>IF(I66="","Debe introducir un valor en la celda i66"," ")</f>
        <v>Debe introducir un valor en la celda i66</v>
      </c>
      <c r="AB66" s="1"/>
      <c r="AC66" s="1"/>
      <c r="AD66" s="1"/>
      <c r="AE66" s="1" t="s">
        <v>38</v>
      </c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</row>
    <row r="67" spans="1:167" ht="13.5" thickTop="1">
      <c r="A67" s="1"/>
      <c r="B67" s="161" t="s">
        <v>99</v>
      </c>
      <c r="C67" s="181"/>
      <c r="D67" s="181"/>
      <c r="E67" s="181"/>
      <c r="F67" s="181"/>
      <c r="G67" s="181"/>
      <c r="H67" s="182"/>
      <c r="I67" s="227"/>
      <c r="J67" s="154"/>
      <c r="K67" s="83"/>
      <c r="L67" s="6"/>
      <c r="M67" s="6"/>
      <c r="N67" s="6"/>
      <c r="O67" s="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94" t="str">
        <f>IF(I67="","Debe introducir un valor en la celda i67"," ")</f>
        <v>Debe introducir un valor en la celda i67</v>
      </c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</row>
    <row r="68" spans="1:167" ht="12.75" customHeight="1" hidden="1">
      <c r="A68" s="1"/>
      <c r="B68" s="196" t="s">
        <v>26</v>
      </c>
      <c r="C68" s="197"/>
      <c r="D68" s="197"/>
      <c r="E68" s="197"/>
      <c r="F68" s="197"/>
      <c r="G68" s="197"/>
      <c r="H68" s="195"/>
      <c r="I68" s="231"/>
      <c r="J68" s="159"/>
      <c r="K68" s="60"/>
      <c r="L68" s="6"/>
      <c r="M68" s="6"/>
      <c r="N68" s="6"/>
      <c r="O68" s="6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94" t="str">
        <f>IF(I68="","Must input a value in cell i58"," ")</f>
        <v>Must input a value in cell i58</v>
      </c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</row>
    <row r="69" spans="1:167" ht="12.75">
      <c r="A69" s="1"/>
      <c r="B69" s="161" t="s">
        <v>100</v>
      </c>
      <c r="C69" s="183"/>
      <c r="D69" s="183"/>
      <c r="E69" s="183"/>
      <c r="F69" s="183"/>
      <c r="G69" s="183"/>
      <c r="H69" s="190"/>
      <c r="I69" s="227"/>
      <c r="J69" s="154"/>
      <c r="K69" s="73"/>
      <c r="L69" s="6"/>
      <c r="M69" s="6"/>
      <c r="N69" s="6"/>
      <c r="O69" s="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94" t="str">
        <f>IF(I69="","Debe introducir un valor en la celda i69"," ")</f>
        <v>Debe introducir un valor en la celda i69</v>
      </c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</row>
    <row r="70" spans="1:167" ht="12.75">
      <c r="A70" s="1"/>
      <c r="B70" s="161" t="s">
        <v>101</v>
      </c>
      <c r="C70" s="183"/>
      <c r="D70" s="183"/>
      <c r="E70" s="183"/>
      <c r="F70" s="183"/>
      <c r="G70" s="183"/>
      <c r="H70" s="190"/>
      <c r="I70" s="227"/>
      <c r="J70" s="154"/>
      <c r="K70" s="73"/>
      <c r="L70" s="6"/>
      <c r="M70" s="6"/>
      <c r="N70" s="6"/>
      <c r="O70" s="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94" t="str">
        <f>IF(I69="n","Must input a value in cell i70"," ")</f>
        <v> </v>
      </c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</row>
    <row r="71" spans="1:167" ht="12.75">
      <c r="A71" s="1"/>
      <c r="B71" s="161" t="s">
        <v>102</v>
      </c>
      <c r="C71" s="183"/>
      <c r="D71" s="183"/>
      <c r="E71" s="183"/>
      <c r="F71" s="183"/>
      <c r="G71" s="183"/>
      <c r="H71" s="190"/>
      <c r="I71" s="227"/>
      <c r="J71" s="154"/>
      <c r="K71" s="73"/>
      <c r="L71" s="6"/>
      <c r="M71" s="6"/>
      <c r="N71" s="6"/>
      <c r="O71" s="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94" t="str">
        <f>IF(I69="n","Must input a value in cell i71"," ")</f>
        <v> </v>
      </c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</row>
    <row r="72" spans="1:167" ht="12.75">
      <c r="A72" s="1"/>
      <c r="B72" s="191" t="s">
        <v>114</v>
      </c>
      <c r="C72" s="194"/>
      <c r="D72" s="194"/>
      <c r="E72" s="194"/>
      <c r="F72" s="194"/>
      <c r="G72" s="194"/>
      <c r="H72" s="195"/>
      <c r="I72" s="231"/>
      <c r="J72" s="159"/>
      <c r="K72" s="60"/>
      <c r="L72" s="6"/>
      <c r="M72" s="6"/>
      <c r="N72" s="6"/>
      <c r="O72" s="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</row>
    <row r="73" spans="1:167" ht="12.75">
      <c r="A73" s="1"/>
      <c r="B73" s="12"/>
      <c r="C73" s="183" t="s">
        <v>103</v>
      </c>
      <c r="D73" s="186"/>
      <c r="E73" s="186"/>
      <c r="F73" s="186"/>
      <c r="G73" s="186"/>
      <c r="H73" s="187"/>
      <c r="I73" s="235"/>
      <c r="J73" s="170"/>
      <c r="K73" s="84"/>
      <c r="L73" s="6"/>
      <c r="M73" s="6"/>
      <c r="N73" s="6"/>
      <c r="O73" s="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</row>
    <row r="74" spans="1:167" ht="12.75">
      <c r="A74" s="1"/>
      <c r="B74" s="12"/>
      <c r="C74" s="183" t="s">
        <v>104</v>
      </c>
      <c r="D74" s="186"/>
      <c r="E74" s="186"/>
      <c r="F74" s="186"/>
      <c r="G74" s="186"/>
      <c r="H74" s="187"/>
      <c r="I74" s="235"/>
      <c r="J74" s="170"/>
      <c r="K74" s="84"/>
      <c r="L74" s="6"/>
      <c r="M74" s="6"/>
      <c r="N74" s="6"/>
      <c r="O74" s="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</row>
    <row r="75" spans="1:167" ht="12.75">
      <c r="A75" s="1"/>
      <c r="B75" s="12"/>
      <c r="C75" s="19" t="s">
        <v>105</v>
      </c>
      <c r="D75" s="24"/>
      <c r="E75" s="183" t="s">
        <v>106</v>
      </c>
      <c r="F75" s="181"/>
      <c r="G75" s="181"/>
      <c r="H75" s="182"/>
      <c r="I75" s="236"/>
      <c r="J75" s="171"/>
      <c r="K75" s="85"/>
      <c r="L75" s="6"/>
      <c r="M75" s="6"/>
      <c r="N75" s="6"/>
      <c r="O75" s="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</row>
    <row r="76" spans="1:167" ht="13.5" thickBot="1">
      <c r="A76" s="1"/>
      <c r="B76" s="12"/>
      <c r="C76" s="6"/>
      <c r="D76" s="6"/>
      <c r="E76" s="6"/>
      <c r="F76" s="6"/>
      <c r="G76" s="19"/>
      <c r="H76" s="33" t="s">
        <v>107</v>
      </c>
      <c r="I76" s="237"/>
      <c r="J76" s="172"/>
      <c r="K76" s="145"/>
      <c r="L76" s="6"/>
      <c r="M76" s="6"/>
      <c r="N76" s="6"/>
      <c r="O76" s="5"/>
      <c r="P76" s="2"/>
      <c r="Q76" s="2"/>
      <c r="R76" s="2"/>
      <c r="S76" s="2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</row>
    <row r="77" spans="1:167" ht="14.25" thickBot="1" thickTop="1">
      <c r="A77" s="1"/>
      <c r="B77" s="189" t="s">
        <v>109</v>
      </c>
      <c r="C77" s="181"/>
      <c r="D77" s="181"/>
      <c r="E77" s="181"/>
      <c r="F77" s="188" t="s">
        <v>108</v>
      </c>
      <c r="G77" s="186"/>
      <c r="H77" s="187"/>
      <c r="I77" s="235"/>
      <c r="J77" s="144"/>
      <c r="K77" s="91"/>
      <c r="L77" s="6"/>
      <c r="M77" s="6"/>
      <c r="N77" s="6"/>
      <c r="O77" s="5"/>
      <c r="P77" s="2">
        <f>IF(I58&gt;150,1,0)</f>
        <v>0</v>
      </c>
      <c r="Q77" s="2"/>
      <c r="R77" s="2"/>
      <c r="S77" s="2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</row>
    <row r="78" spans="1:167" ht="13.5" thickTop="1">
      <c r="A78" s="1"/>
      <c r="B78" s="12"/>
      <c r="C78" s="6" t="s">
        <v>85</v>
      </c>
      <c r="D78" s="6"/>
      <c r="E78" s="6"/>
      <c r="F78" s="6"/>
      <c r="G78" s="19"/>
      <c r="H78" s="33" t="s">
        <v>110</v>
      </c>
      <c r="I78" s="235"/>
      <c r="J78" s="170"/>
      <c r="K78" s="146"/>
      <c r="L78" s="6"/>
      <c r="M78" s="6"/>
      <c r="N78" s="5">
        <f>IF(L58=0,1,0)</f>
        <v>1</v>
      </c>
      <c r="O78" s="5"/>
      <c r="P78" s="2">
        <f>IF(L63="ms",1,0)</f>
        <v>0</v>
      </c>
      <c r="Q78" s="2"/>
      <c r="R78" s="2"/>
      <c r="S78" s="2">
        <f>IF(L58&lt;&gt;0,1,0)</f>
        <v>0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</row>
    <row r="79" spans="1:167" ht="12.75">
      <c r="A79" s="1"/>
      <c r="B79" s="12"/>
      <c r="C79" s="6"/>
      <c r="D79" s="6"/>
      <c r="E79" s="183" t="s">
        <v>111</v>
      </c>
      <c r="F79" s="181"/>
      <c r="G79" s="181"/>
      <c r="H79" s="182"/>
      <c r="I79" s="238"/>
      <c r="J79" s="173"/>
      <c r="K79" s="86"/>
      <c r="L79" s="6"/>
      <c r="M79" s="6"/>
      <c r="N79" s="5">
        <f>IF(I60=0,1,0)</f>
        <v>1</v>
      </c>
      <c r="O79" s="5"/>
      <c r="P79" s="2">
        <f>SUM(P77:P78)</f>
        <v>0</v>
      </c>
      <c r="Q79" s="2"/>
      <c r="R79" s="2"/>
      <c r="S79" s="2">
        <f>IF(I60&lt;&gt;0,1,0)</f>
        <v>0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</row>
    <row r="80" spans="1:167" ht="13.5" thickBot="1">
      <c r="A80" s="1"/>
      <c r="B80" s="12"/>
      <c r="C80" s="6"/>
      <c r="D80" s="6"/>
      <c r="E80" s="16"/>
      <c r="F80" s="16"/>
      <c r="G80" s="16"/>
      <c r="H80" s="33" t="s">
        <v>112</v>
      </c>
      <c r="I80" s="236"/>
      <c r="J80" s="171"/>
      <c r="K80" s="89"/>
      <c r="L80" s="6"/>
      <c r="M80" s="6"/>
      <c r="N80" s="5">
        <f>SUM(N78:N79)</f>
        <v>2</v>
      </c>
      <c r="O80" s="5"/>
      <c r="P80" s="2"/>
      <c r="Q80" s="2"/>
      <c r="R80" s="2"/>
      <c r="S80" s="2">
        <f>SUM(S78:S79)</f>
        <v>0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</row>
    <row r="81" spans="1:167" ht="14.25" thickBot="1" thickTop="1">
      <c r="A81" s="1"/>
      <c r="B81" s="198" t="s">
        <v>86</v>
      </c>
      <c r="C81" s="181"/>
      <c r="D81" s="181"/>
      <c r="E81" s="181"/>
      <c r="F81" s="181"/>
      <c r="G81" s="181"/>
      <c r="H81" s="182"/>
      <c r="I81" s="235"/>
      <c r="J81" s="144"/>
      <c r="K81" s="91"/>
      <c r="L81" s="6"/>
      <c r="M81" s="6"/>
      <c r="N81" s="6"/>
      <c r="O81" s="5"/>
      <c r="P81" s="2"/>
      <c r="Q81" s="2"/>
      <c r="R81" s="2"/>
      <c r="S81" s="2"/>
      <c r="T81" s="1"/>
      <c r="U81" s="2">
        <f>IF(I61="y",1,0)</f>
        <v>0</v>
      </c>
      <c r="V81" s="1"/>
      <c r="W81" s="1"/>
      <c r="X81" s="1"/>
      <c r="Y81" s="1"/>
      <c r="Z81" s="1"/>
      <c r="AA81" s="1" t="s">
        <v>39</v>
      </c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</row>
    <row r="82" spans="1:167" ht="13.5" thickTop="1">
      <c r="A82" s="1"/>
      <c r="B82" s="12"/>
      <c r="C82" s="6"/>
      <c r="D82" s="6"/>
      <c r="E82" s="6"/>
      <c r="F82" s="6"/>
      <c r="G82" s="19"/>
      <c r="H82" s="33" t="s">
        <v>113</v>
      </c>
      <c r="I82" s="239"/>
      <c r="J82" s="174"/>
      <c r="K82" s="90"/>
      <c r="L82" s="5"/>
      <c r="M82" s="5"/>
      <c r="N82" s="18" t="s">
        <v>19</v>
      </c>
      <c r="O82" s="35" t="e">
        <f>#REF!</f>
        <v>#REF!</v>
      </c>
      <c r="P82" s="2"/>
      <c r="Q82" s="2"/>
      <c r="R82" s="2"/>
      <c r="S82" s="2"/>
      <c r="T82" s="1"/>
      <c r="U82" s="2">
        <f>IF(I61="n",1,0)</f>
        <v>0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</row>
    <row r="83" spans="1:167" ht="12.75">
      <c r="A83" s="1"/>
      <c r="B83" s="191" t="s">
        <v>114</v>
      </c>
      <c r="C83" s="192"/>
      <c r="D83" s="192"/>
      <c r="E83" s="192"/>
      <c r="F83" s="192"/>
      <c r="G83" s="192"/>
      <c r="H83" s="193"/>
      <c r="I83" s="231"/>
      <c r="J83" s="159"/>
      <c r="K83" s="60"/>
      <c r="L83" s="5"/>
      <c r="M83" s="5"/>
      <c r="N83" s="18" t="s">
        <v>4</v>
      </c>
      <c r="O83" s="30">
        <v>0.625</v>
      </c>
      <c r="P83" s="2">
        <f>IF(I63="select",1,0)</f>
        <v>0</v>
      </c>
      <c r="Q83" s="2"/>
      <c r="R83" s="2"/>
      <c r="S83" s="2"/>
      <c r="T83" s="1"/>
      <c r="U83" s="2">
        <f>SUM(U81:U82)</f>
        <v>0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</row>
    <row r="84" spans="1:167" ht="12.75">
      <c r="A84" s="1"/>
      <c r="B84" s="12"/>
      <c r="C84" s="6"/>
      <c r="D84" s="6"/>
      <c r="E84" s="180" t="s">
        <v>115</v>
      </c>
      <c r="F84" s="181"/>
      <c r="G84" s="181"/>
      <c r="H84" s="182"/>
      <c r="I84" s="240"/>
      <c r="J84" s="175"/>
      <c r="K84" s="87"/>
      <c r="L84" s="5"/>
      <c r="M84" s="5"/>
      <c r="N84" s="18" t="s">
        <v>7</v>
      </c>
      <c r="O84" s="30" t="e">
        <f>2545/(O83*O82)</f>
        <v>#REF!</v>
      </c>
      <c r="P84" s="2">
        <f>IF(I63="ss",1,0)</f>
        <v>0</v>
      </c>
      <c r="Q84" s="2"/>
      <c r="R84" s="2"/>
      <c r="S84" s="2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</row>
    <row r="85" spans="1:167" ht="12.75">
      <c r="A85" s="1"/>
      <c r="B85" s="12"/>
      <c r="C85" s="6"/>
      <c r="D85" s="6"/>
      <c r="E85" s="184" t="s">
        <v>116</v>
      </c>
      <c r="F85" s="181"/>
      <c r="G85" s="181"/>
      <c r="H85" s="182"/>
      <c r="I85" s="240"/>
      <c r="J85" s="175"/>
      <c r="K85" s="87"/>
      <c r="L85" s="1"/>
      <c r="M85" s="5" t="e">
        <f>(IF(I58&gt;150,18.5,28.5))*0.0724/(#REF!)^0.5</f>
        <v>#REF!</v>
      </c>
      <c r="N85" s="18" t="s">
        <v>5</v>
      </c>
      <c r="O85" s="30" t="e">
        <f>IF(I60=0,(L58/O84)*0.95/1.341,I60)</f>
        <v>#REF!</v>
      </c>
      <c r="P85" s="2">
        <f>IF(I63="ms",1,0)</f>
        <v>0</v>
      </c>
      <c r="Q85" s="2"/>
      <c r="R85" s="2"/>
      <c r="S85" s="2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</row>
    <row r="86" spans="1:167" ht="12.75">
      <c r="A86" s="1"/>
      <c r="B86" s="12"/>
      <c r="C86" s="6"/>
      <c r="D86" s="6"/>
      <c r="E86" s="185" t="s">
        <v>117</v>
      </c>
      <c r="F86" s="181"/>
      <c r="G86" s="181"/>
      <c r="H86" s="182"/>
      <c r="I86" s="240"/>
      <c r="J86" s="175"/>
      <c r="K86" s="87"/>
      <c r="L86" s="1"/>
      <c r="M86" s="5" t="e">
        <f>IF(L63="ss",#REF!,#REF!)</f>
        <v>#REF!</v>
      </c>
      <c r="N86" s="18"/>
      <c r="O86" s="34">
        <f>IF(I61="y",IF(O85&gt;500,1,0),0)</f>
        <v>0</v>
      </c>
      <c r="P86" s="2">
        <f>SUM(P83:P85)</f>
        <v>0</v>
      </c>
      <c r="Q86" s="2"/>
      <c r="R86" s="2"/>
      <c r="S86" s="2">
        <f>IF(I64="select",1,0)</f>
        <v>0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</row>
    <row r="87" spans="1:167" ht="12.75">
      <c r="A87" s="1"/>
      <c r="B87" s="12"/>
      <c r="C87" s="6"/>
      <c r="D87" s="6"/>
      <c r="E87" s="185" t="s">
        <v>118</v>
      </c>
      <c r="F87" s="181"/>
      <c r="G87" s="181"/>
      <c r="H87" s="182"/>
      <c r="I87" s="240"/>
      <c r="J87" s="175"/>
      <c r="K87" s="87"/>
      <c r="L87" s="6"/>
      <c r="M87" s="6"/>
      <c r="N87" s="6"/>
      <c r="O87" s="34">
        <f>IF(I47="s",IF(O82&gt;200,1,0),0)</f>
        <v>0</v>
      </c>
      <c r="P87" s="2"/>
      <c r="Q87" s="2"/>
      <c r="R87" s="2"/>
      <c r="S87" s="2">
        <f>IF(I64="y",1,0)</f>
        <v>0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</row>
    <row r="88" spans="2:19" s="1" customFormat="1" ht="13.5" thickBot="1">
      <c r="B88" s="110"/>
      <c r="C88" s="14"/>
      <c r="D88" s="14"/>
      <c r="E88" s="177" t="s">
        <v>119</v>
      </c>
      <c r="F88" s="178"/>
      <c r="G88" s="178"/>
      <c r="H88" s="179"/>
      <c r="I88" s="243"/>
      <c r="J88" s="176"/>
      <c r="K88" s="88"/>
      <c r="L88" s="6"/>
      <c r="M88" s="6"/>
      <c r="N88" s="6"/>
      <c r="O88" s="30" t="e">
        <f>IF(O85&gt;2000,1,0)</f>
        <v>#REF!</v>
      </c>
      <c r="P88" s="2"/>
      <c r="Q88" s="2"/>
      <c r="R88" s="2"/>
      <c r="S88" s="2">
        <f>IF(I64="n",1,0)</f>
        <v>0</v>
      </c>
    </row>
    <row r="89" spans="2:19" s="1" customFormat="1" ht="13.5" customHeight="1" hidden="1" thickBot="1" thickTop="1">
      <c r="B89" s="199" t="s">
        <v>29</v>
      </c>
      <c r="C89" s="200"/>
      <c r="D89" s="200"/>
      <c r="E89" s="200"/>
      <c r="F89" s="200"/>
      <c r="G89" s="200"/>
      <c r="H89" s="129"/>
      <c r="I89" s="104">
        <f>AB102</f>
        <v>0</v>
      </c>
      <c r="J89" s="105"/>
      <c r="K89" s="106"/>
      <c r="L89" s="6"/>
      <c r="M89" s="6"/>
      <c r="N89" s="6"/>
      <c r="O89" s="30" t="e">
        <f>SUM(O86:O88)</f>
        <v>#REF!</v>
      </c>
      <c r="P89" s="2"/>
      <c r="Q89" s="2"/>
      <c r="R89" s="2"/>
      <c r="S89" s="2">
        <f>SUM(S86:S88)</f>
        <v>0</v>
      </c>
    </row>
    <row r="90" spans="1:19" s="1" customFormat="1" ht="17.25" thickBot="1" thickTop="1">
      <c r="A90" s="201" t="s">
        <v>120</v>
      </c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6"/>
      <c r="M90" s="6"/>
      <c r="N90" s="6"/>
      <c r="O90" s="5" t="e">
        <f>IF(O89&gt;0,"ms","ss")</f>
        <v>#REF!</v>
      </c>
      <c r="P90" s="2"/>
      <c r="Q90" s="2"/>
      <c r="R90" s="2"/>
      <c r="S90" s="2"/>
    </row>
    <row r="91" spans="2:19" s="1" customFormat="1" ht="13.5" thickTop="1">
      <c r="B91" s="36" t="str">
        <f>IF(I49=60," ",IF(I49=50," ","Debe introducir 50 o 60 para la frecuencia (línea 49). Otros números no son aceptables. No entran en las unidades, sólo el número.
"))</f>
        <v>Debe introducir 50 o 60 para la frecuencia (línea 49). Otros números no son aceptables. No entran en las unidades, sólo el número.
</v>
      </c>
      <c r="C91" s="37"/>
      <c r="D91" s="37"/>
      <c r="E91" s="37"/>
      <c r="F91" s="37"/>
      <c r="G91" s="37"/>
      <c r="H91" s="37"/>
      <c r="I91" s="37"/>
      <c r="J91" s="37"/>
      <c r="K91" s="38"/>
      <c r="L91" s="6"/>
      <c r="M91" s="6"/>
      <c r="N91" s="6"/>
      <c r="O91" s="5"/>
      <c r="P91" s="2"/>
      <c r="Q91" s="2"/>
      <c r="R91" s="2"/>
      <c r="S91" s="2"/>
    </row>
    <row r="92" spans="2:19" s="1" customFormat="1" ht="12.75">
      <c r="B92" s="25" t="str">
        <f>IF(I52=80," ",IF(I52=105," ","Usted debe ingresar ya sea 80 o 105 para la elevación de temperatura nominal (línea 52). Otros números no son aceptables. No entran en las unidades, sólo el número.
"))</f>
        <v>Usted debe ingresar ya sea 80 o 105 para la elevación de temperatura nominal (línea 52). Otros números no son aceptables. No entran en las unidades, sólo el número.
</v>
      </c>
      <c r="C92" s="26"/>
      <c r="D92" s="26"/>
      <c r="E92" s="26"/>
      <c r="F92" s="26"/>
      <c r="G92" s="26"/>
      <c r="H92" s="26"/>
      <c r="I92" s="26"/>
      <c r="J92" s="26"/>
      <c r="K92" s="28"/>
      <c r="L92" s="6"/>
      <c r="M92" s="6"/>
      <c r="N92" s="6"/>
      <c r="O92" s="5"/>
      <c r="P92" s="2"/>
      <c r="Q92" s="2"/>
      <c r="R92" s="2"/>
      <c r="S92" s="2"/>
    </row>
    <row r="93" spans="2:19" s="1" customFormat="1" ht="12.75">
      <c r="B93" s="25" t="str">
        <f>IF(N80=2,"Usted debe ingresar ya sea a disposición del flujo de vapor (line59) o deseado kW nominal (línea 60). Usted no puede entrar en ambos. No entran en las unidades, sólo el número."," ")</f>
        <v>Usted debe ingresar ya sea a disposición del flujo de vapor (line59) o deseado kW nominal (línea 60). Usted no puede entrar en ambos. No entran en las unidades, sólo el número.</v>
      </c>
      <c r="C93" s="26"/>
      <c r="D93" s="26"/>
      <c r="E93" s="26"/>
      <c r="F93" s="26"/>
      <c r="G93" s="26"/>
      <c r="H93" s="26"/>
      <c r="I93" s="26"/>
      <c r="J93" s="26"/>
      <c r="K93" s="28"/>
      <c r="L93" s="6"/>
      <c r="M93" s="6"/>
      <c r="N93" s="6"/>
      <c r="O93" s="5"/>
      <c r="P93" s="2"/>
      <c r="Q93" s="2"/>
      <c r="R93" s="2"/>
      <c r="S93" s="2"/>
    </row>
    <row r="94" spans="2:28" s="1" customFormat="1" ht="12.75">
      <c r="B94" s="25" t="str">
        <f>IF(N80&lt;&gt;1,"Usted debe ingresar ya sea a disposición del flujo de vapor (line59) o deseado kW nominal (línea 60). Usted no puede entrar en ambos. No entran en las unidades, sólo el número."," ")</f>
        <v>Usted debe ingresar ya sea a disposición del flujo de vapor (line59) o deseado kW nominal (línea 60). Usted no puede entrar en ambos. No entran en las unidades, sólo el número.</v>
      </c>
      <c r="C94" s="26"/>
      <c r="D94" s="26"/>
      <c r="E94" s="26"/>
      <c r="F94" s="26"/>
      <c r="G94" s="26"/>
      <c r="H94" s="26"/>
      <c r="I94" s="26"/>
      <c r="J94" s="26"/>
      <c r="K94" s="28"/>
      <c r="L94" s="6"/>
      <c r="M94" s="6"/>
      <c r="N94" s="6"/>
      <c r="O94" s="5"/>
      <c r="P94" s="2"/>
      <c r="Q94" s="2"/>
      <c r="R94" s="2"/>
      <c r="S94" s="2"/>
      <c r="AB94" s="107"/>
    </row>
    <row r="95" spans="2:28" s="1" customFormat="1" ht="12.75">
      <c r="B95" s="25" t="str">
        <f>IF(S89=0,"Usted debe entrar bien y para sí o para no n o seleccione en la línea 64, con respecto a si desea o no una unidad orientada."," ")</f>
        <v>Usted debe entrar bien y para sí o para no n o seleccione en la línea 64, con respecto a si desea o no una unidad orientada.</v>
      </c>
      <c r="C95" s="26"/>
      <c r="D95" s="26"/>
      <c r="E95" s="26"/>
      <c r="F95" s="26"/>
      <c r="G95" s="26"/>
      <c r="H95" s="26"/>
      <c r="I95" s="26"/>
      <c r="J95" s="26"/>
      <c r="K95" s="28"/>
      <c r="L95" s="6"/>
      <c r="M95" s="6"/>
      <c r="N95" s="6"/>
      <c r="O95" s="5"/>
      <c r="P95" s="2"/>
      <c r="Q95" s="2"/>
      <c r="R95" s="2"/>
      <c r="S95" s="2"/>
      <c r="AB95" s="107"/>
    </row>
    <row r="96" spans="2:28" s="1" customFormat="1" ht="12.75">
      <c r="B96" s="25" t="str">
        <f>IF(P86=0,"Usted debe ingresar ya sea por ss ms sola etapa o en varias fases para seleccionar o para seleccionar en la línea 63.
"," ")</f>
        <v>Usted debe ingresar ya sea por ss ms sola etapa o en varias fases para seleccionar o para seleccionar en la línea 63.
</v>
      </c>
      <c r="C96" s="26"/>
      <c r="D96" s="26"/>
      <c r="E96" s="26"/>
      <c r="F96" s="26"/>
      <c r="G96" s="26"/>
      <c r="H96" s="26"/>
      <c r="I96" s="26"/>
      <c r="J96" s="26"/>
      <c r="K96" s="28"/>
      <c r="L96" s="12"/>
      <c r="M96" s="6"/>
      <c r="N96" s="6"/>
      <c r="O96" s="5"/>
      <c r="P96" s="5"/>
      <c r="Q96" s="2"/>
      <c r="R96" s="2"/>
      <c r="S96" s="2"/>
      <c r="AB96" s="107"/>
    </row>
    <row r="97" spans="2:28" s="1" customFormat="1" ht="12.75">
      <c r="B97" s="25" t="str">
        <f>IF(U83=0,"Usted debe entrar bien y para sí o para no n en la línea 61, con respecto a si se trata de una unidad de condensación o no."," ")</f>
        <v>Usted debe entrar bien y para sí o para no n en la línea 61, con respecto a si se trata de una unidad de condensación o no.</v>
      </c>
      <c r="C97" s="26"/>
      <c r="D97" s="26"/>
      <c r="E97" s="26"/>
      <c r="F97" s="26"/>
      <c r="G97" s="26"/>
      <c r="H97" s="26"/>
      <c r="I97" s="26"/>
      <c r="J97" s="26"/>
      <c r="K97" s="28"/>
      <c r="L97" s="12"/>
      <c r="M97" s="6"/>
      <c r="N97" s="6"/>
      <c r="O97" s="5"/>
      <c r="P97" s="5"/>
      <c r="Q97" s="2"/>
      <c r="R97" s="2"/>
      <c r="S97" s="2"/>
      <c r="AB97" s="107">
        <f>IF(H89&gt;100000,8700,0.087*H89)</f>
        <v>0</v>
      </c>
    </row>
    <row r="98" spans="2:28" s="1" customFormat="1" ht="12.75">
      <c r="B98" s="25" t="str">
        <f>IF(AND(K62="y",I62&lt;&gt;"y"),"Línea 62, una torre de enfriamiento sólo puede ser determinada si una condener también está especificado."," ")</f>
        <v> </v>
      </c>
      <c r="C98" s="26"/>
      <c r="D98" s="26"/>
      <c r="E98" s="26"/>
      <c r="F98" s="26"/>
      <c r="G98" s="26"/>
      <c r="H98" s="26"/>
      <c r="I98" s="26"/>
      <c r="J98" s="26"/>
      <c r="K98" s="28"/>
      <c r="L98" s="12"/>
      <c r="M98" s="6"/>
      <c r="N98" s="6"/>
      <c r="O98" s="5"/>
      <c r="P98" s="5"/>
      <c r="Q98" s="2"/>
      <c r="R98" s="2"/>
      <c r="S98" s="2"/>
      <c r="AB98" s="107">
        <f>IF(H89&lt;=100000,0,(IF(H89&gt;500000,26800,0.067*(H89-100000))))</f>
        <v>0</v>
      </c>
    </row>
    <row r="99" spans="2:28" s="1" customFormat="1" ht="12.75">
      <c r="B99" s="25" t="str">
        <f>IF(AND(I47="I",K47=1),"Línea 47, son los generadores de inducción sólo se ofrece en la configuración de PAO."," ")</f>
        <v> </v>
      </c>
      <c r="C99" s="26"/>
      <c r="D99" s="26"/>
      <c r="E99" s="26"/>
      <c r="F99" s="26"/>
      <c r="G99" s="26"/>
      <c r="H99" s="26"/>
      <c r="I99" s="26"/>
      <c r="J99" s="26"/>
      <c r="K99" s="28"/>
      <c r="L99" s="12"/>
      <c r="M99" s="6"/>
      <c r="N99" s="6"/>
      <c r="O99" s="5"/>
      <c r="P99" s="5"/>
      <c r="Q99" s="2"/>
      <c r="R99" s="2"/>
      <c r="S99" s="2"/>
      <c r="AB99" s="107">
        <f>IF(H89&lt;=500000,0,(IF(H89&gt;1000000,23500,(H89-500000)*0.047)))</f>
        <v>0</v>
      </c>
    </row>
    <row r="100" spans="2:28" s="1" customFormat="1" ht="12.75">
      <c r="B100" s="25" t="str">
        <f>IF(I56&gt;900,"Presión de entrada (línea 56) es superior a los 900 psig limitar o unidades que han entrado, simplemente introduzca el número .. Remitir esta solicitud a Ingeniería STG."," ")</f>
        <v> </v>
      </c>
      <c r="C100" s="26"/>
      <c r="D100" s="26"/>
      <c r="E100" s="26"/>
      <c r="F100" s="26"/>
      <c r="G100" s="26"/>
      <c r="H100" s="26"/>
      <c r="I100" s="26"/>
      <c r="J100" s="26"/>
      <c r="K100" s="28"/>
      <c r="L100" s="12"/>
      <c r="M100" s="6"/>
      <c r="N100" s="6"/>
      <c r="O100" s="5"/>
      <c r="P100" s="5"/>
      <c r="Q100" s="2"/>
      <c r="R100" s="2"/>
      <c r="S100" s="2"/>
      <c r="AB100" s="107">
        <f>IF(H89&lt;=1000000,0,(IF(H89&gt;2000000,25000,(H89-1000000)*0.025)))</f>
        <v>0</v>
      </c>
    </row>
    <row r="101" spans="2:28" s="1" customFormat="1" ht="12.75">
      <c r="B101" s="25" t="str">
        <f>IF(I57&gt;900,"Temperatura de entrada (línea 57) es superior a 900 degF que ha introducido o unidades de introducir únicamente el número .. Remitir esta solicitud a Ingeniería STG.
"," ")</f>
        <v> </v>
      </c>
      <c r="C101" s="26"/>
      <c r="D101" s="26"/>
      <c r="E101" s="26"/>
      <c r="F101" s="26"/>
      <c r="G101" s="26"/>
      <c r="H101" s="26"/>
      <c r="I101" s="26"/>
      <c r="J101" s="26"/>
      <c r="K101" s="28"/>
      <c r="L101" s="12"/>
      <c r="M101" s="6"/>
      <c r="N101" s="6"/>
      <c r="O101" s="5"/>
      <c r="P101" s="5"/>
      <c r="Q101" s="2"/>
      <c r="R101" s="2"/>
      <c r="S101" s="2"/>
      <c r="AB101" s="107">
        <f>IF(H89&lt;=2000000,0,(IF(H89&gt;2000000,(H89-2000000)*0.01,0)))</f>
        <v>0</v>
      </c>
    </row>
    <row r="102" spans="2:28" s="1" customFormat="1" ht="12.75">
      <c r="B102" s="25" t="str">
        <f>IF(I58&gt;375,IF(L63&lt;&gt;"ms","Escape de presión (línea 58) supera el límite de una sola etapa de 375 psig o que han entrado en las unidades de introducir sólo el número. Remitir esta solicitud a STG Ingeniería
"," ")," ")</f>
        <v> </v>
      </c>
      <c r="C102" s="26"/>
      <c r="D102" s="26"/>
      <c r="E102" s="26"/>
      <c r="F102" s="26"/>
      <c r="G102" s="26"/>
      <c r="H102" s="26"/>
      <c r="I102" s="26"/>
      <c r="J102" s="26"/>
      <c r="K102" s="28"/>
      <c r="L102" s="12"/>
      <c r="M102" s="6"/>
      <c r="N102" s="6"/>
      <c r="O102" s="5"/>
      <c r="P102" s="5"/>
      <c r="Q102" s="2"/>
      <c r="R102" s="2"/>
      <c r="S102" s="2"/>
      <c r="AB102" s="107">
        <f>SUM(AB97:AB101)</f>
        <v>0</v>
      </c>
    </row>
    <row r="103" spans="2:28" s="1" customFormat="1" ht="12.75">
      <c r="B103" s="25" t="str">
        <f>IF(I58&gt;150,IF(L63&lt;&gt;"SS","Escape de presión (línea 58) es superior a la etapa de múltiples límite de 150 psig o que han entrado en las unidades de introducir sólo el número. Seleccione una etapa, si es posible, se refieren a STG."," ")," ")</f>
        <v> </v>
      </c>
      <c r="C103" s="26"/>
      <c r="D103" s="26"/>
      <c r="E103" s="26"/>
      <c r="F103" s="26"/>
      <c r="G103" s="26"/>
      <c r="H103" s="26"/>
      <c r="I103" s="26"/>
      <c r="J103" s="26"/>
      <c r="K103" s="28"/>
      <c r="L103" s="12"/>
      <c r="M103" s="6"/>
      <c r="N103" s="6"/>
      <c r="O103" s="5"/>
      <c r="P103" s="5"/>
      <c r="Q103" s="2"/>
      <c r="R103" s="2"/>
      <c r="S103" s="2"/>
      <c r="AB103" s="107"/>
    </row>
    <row r="104" spans="1:167" ht="12.75">
      <c r="A104" s="1"/>
      <c r="B104" s="141" t="str">
        <f>IF(AND(I62="y",I61&lt;&gt;"y"),"Un condensador (i62) sólo puede ser determinado si la unidad de condensación (línea 61) es y."," ")</f>
        <v> </v>
      </c>
      <c r="C104" s="131"/>
      <c r="D104" s="131"/>
      <c r="E104" s="131"/>
      <c r="F104" s="131"/>
      <c r="G104" s="131"/>
      <c r="H104" s="131"/>
      <c r="I104" s="131"/>
      <c r="J104" s="98"/>
      <c r="K104" s="99"/>
      <c r="L104" s="21"/>
      <c r="M104" s="4"/>
      <c r="N104" s="3"/>
      <c r="O104" s="3"/>
      <c r="P104" s="3"/>
      <c r="Q104" s="3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108"/>
      <c r="AC104" s="6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</row>
    <row r="105" spans="1:167" ht="12.75">
      <c r="A105" s="1"/>
      <c r="B105" s="203" t="str">
        <f>IF(AND(I47&lt;&gt;"i",I47&lt;&gt;"s"),"Usted debe entrar bien y un s i o en la celda i47
"," ")</f>
        <v>Usted debe entrar bien y un s i o en la celda i47
</v>
      </c>
      <c r="C105" s="204"/>
      <c r="D105" s="204"/>
      <c r="E105" s="204"/>
      <c r="F105" s="204"/>
      <c r="G105" s="204"/>
      <c r="H105" s="204"/>
      <c r="I105" s="204"/>
      <c r="J105" s="53"/>
      <c r="K105" s="100"/>
      <c r="L105" s="21"/>
      <c r="M105" s="4"/>
      <c r="N105" s="3"/>
      <c r="O105" s="3"/>
      <c r="P105" s="3"/>
      <c r="Q105" s="3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108"/>
      <c r="AC105" s="6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</row>
    <row r="106" spans="1:167" ht="12.75">
      <c r="A106" s="1"/>
      <c r="B106" s="203" t="str">
        <f>IF(AND(K47&lt;&gt;1,K47&lt;&gt;0),"Usted debe entrar bien y un 0, 1, o deje en blanco Tipo de generador de Caja, de células k47"," ")</f>
        <v> </v>
      </c>
      <c r="C106" s="204"/>
      <c r="D106" s="204"/>
      <c r="E106" s="204"/>
      <c r="F106" s="204"/>
      <c r="G106" s="204"/>
      <c r="H106" s="204"/>
      <c r="I106" s="204"/>
      <c r="J106" s="17"/>
      <c r="K106" s="101"/>
      <c r="L106" s="21"/>
      <c r="M106" s="4"/>
      <c r="N106" s="3"/>
      <c r="O106" s="3"/>
      <c r="P106" s="3"/>
      <c r="Q106" s="3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108"/>
      <c r="AC106" s="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</row>
    <row r="107" spans="1:167" ht="12.75">
      <c r="A107" s="1"/>
      <c r="B107" s="205" t="str">
        <f>IF(OR(I66&lt;1,I66&gt;10),"Número de unidades deben tener un valor numérico entre 1 y 10. Para proyectos que requieren de más de 10 unidades STG contacto Marketing
"," ")</f>
        <v>Número de unidades deben tener un valor numérico entre 1 y 10. Para proyectos que requieren de más de 10 unidades STG contacto Marketing
</v>
      </c>
      <c r="C107" s="206"/>
      <c r="D107" s="206"/>
      <c r="E107" s="206"/>
      <c r="F107" s="206"/>
      <c r="G107" s="206"/>
      <c r="H107" s="206"/>
      <c r="I107" s="206"/>
      <c r="J107" s="102"/>
      <c r="K107" s="103"/>
      <c r="L107" s="21"/>
      <c r="M107" s="4"/>
      <c r="N107" s="3"/>
      <c r="O107" s="3"/>
      <c r="P107" s="3"/>
      <c r="Q107" s="3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</row>
    <row r="108" spans="1:167" ht="12.75">
      <c r="A108" s="1"/>
      <c r="B108" s="209" t="str">
        <f>IF(AND(OR(K81&lt;50,K81&gt;100),K81&lt;&gt;""),"Temperatura de bulbo húmedo debe estar entre 50 y 100 degF. No unidades de entrada."," ")</f>
        <v> </v>
      </c>
      <c r="C108" s="210"/>
      <c r="D108" s="210"/>
      <c r="E108" s="210"/>
      <c r="F108" s="210"/>
      <c r="G108" s="210"/>
      <c r="H108" s="210"/>
      <c r="I108" s="210"/>
      <c r="J108" s="17"/>
      <c r="K108" s="101"/>
      <c r="L108" s="21"/>
      <c r="M108" s="4"/>
      <c r="N108" s="3"/>
      <c r="O108" s="3"/>
      <c r="P108" s="3"/>
      <c r="Q108" s="3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</row>
    <row r="109" spans="1:167" ht="12.75">
      <c r="A109" s="1"/>
      <c r="B109" s="209" t="str">
        <f>IF(AND(K48&lt;&gt;"y",K48&lt;&gt;"n",K48&lt;&gt;""),"Usted debe entrar bien y para sí, n no, déjelo en blanco o no, por disyuntor para la inducción o para aparatos de conexión de las unidades sincrónicas."," ")</f>
        <v> </v>
      </c>
      <c r="C109" s="210"/>
      <c r="D109" s="210"/>
      <c r="E109" s="210"/>
      <c r="F109" s="210"/>
      <c r="G109" s="210"/>
      <c r="H109" s="210"/>
      <c r="I109" s="210"/>
      <c r="J109" s="17"/>
      <c r="K109" s="101"/>
      <c r="L109" s="21"/>
      <c r="M109" s="4"/>
      <c r="N109" s="3"/>
      <c r="O109" s="3"/>
      <c r="P109" s="3"/>
      <c r="Q109" s="3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</row>
    <row r="110" spans="1:167" ht="13.5" thickBot="1">
      <c r="A110" s="1"/>
      <c r="B110" s="213" t="str">
        <f>IF(AND(I47="s",I64="n"),"Sincrónica unidades funcionan a 1800 rpm. Correr conectado directa (sin engranaje) se traducirá en muy baja eficiencia. Si usted desea una unidad conectada directamente elegir el generador de inducción"," ")</f>
        <v> </v>
      </c>
      <c r="C110" s="214"/>
      <c r="D110" s="214"/>
      <c r="E110" s="214"/>
      <c r="F110" s="214"/>
      <c r="G110" s="214"/>
      <c r="H110" s="214"/>
      <c r="I110" s="214"/>
      <c r="J110" s="215"/>
      <c r="K110" s="216"/>
      <c r="L110" s="21"/>
      <c r="M110" s="4"/>
      <c r="N110" s="3"/>
      <c r="O110" s="3"/>
      <c r="P110" s="3"/>
      <c r="Q110" s="3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</row>
    <row r="111" spans="1:167" ht="13.5" thickTop="1">
      <c r="A111" s="1"/>
      <c r="B111" s="211"/>
      <c r="C111" s="212"/>
      <c r="D111" s="212"/>
      <c r="E111" s="212"/>
      <c r="F111" s="212"/>
      <c r="G111" s="212"/>
      <c r="H111" s="212"/>
      <c r="I111" s="212"/>
      <c r="J111" s="53"/>
      <c r="K111" s="53"/>
      <c r="L111" s="21"/>
      <c r="M111" s="4"/>
      <c r="N111" s="3"/>
      <c r="O111" s="3"/>
      <c r="P111" s="3"/>
      <c r="Q111" s="3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</row>
    <row r="112" spans="1:167" ht="12.75">
      <c r="A112" s="1"/>
      <c r="B112" s="207"/>
      <c r="C112" s="208"/>
      <c r="D112" s="208"/>
      <c r="E112" s="208"/>
      <c r="F112" s="208"/>
      <c r="G112" s="208"/>
      <c r="H112" s="208"/>
      <c r="I112" s="208"/>
      <c r="J112" s="17"/>
      <c r="K112" s="17"/>
      <c r="L112" s="20"/>
      <c r="M112" s="10"/>
      <c r="N112" s="11"/>
      <c r="O112" s="11"/>
      <c r="P112" s="11"/>
      <c r="Q112" s="11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</row>
    <row r="113" spans="1:167" ht="12.75">
      <c r="A113" s="1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0"/>
      <c r="M113" s="10"/>
      <c r="N113" s="11"/>
      <c r="O113" s="11"/>
      <c r="P113" s="11"/>
      <c r="Q113" s="11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</row>
    <row r="114" spans="1:167" ht="12.75">
      <c r="A114" s="1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0"/>
      <c r="M114" s="10"/>
      <c r="N114" s="11"/>
      <c r="O114" s="11"/>
      <c r="P114" s="11"/>
      <c r="Q114" s="11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</row>
    <row r="115" spans="1:167" ht="12.75">
      <c r="A115" s="1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0"/>
      <c r="M115" s="10"/>
      <c r="N115" s="11"/>
      <c r="O115" s="11"/>
      <c r="P115" s="11"/>
      <c r="Q115" s="11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</row>
    <row r="116" spans="1:167" ht="12.75">
      <c r="A116" s="1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0"/>
      <c r="M116" s="10"/>
      <c r="N116" s="11"/>
      <c r="O116" s="11"/>
      <c r="P116" s="11"/>
      <c r="Q116" s="11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</row>
    <row r="117" spans="1:167" ht="12.75">
      <c r="A117" s="1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0"/>
      <c r="M117" s="10"/>
      <c r="N117" s="11"/>
      <c r="O117" s="11"/>
      <c r="P117" s="11"/>
      <c r="Q117" s="11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</row>
    <row r="118" spans="1:167" ht="12.75">
      <c r="A118" s="1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0"/>
      <c r="M118" s="10"/>
      <c r="N118" s="11"/>
      <c r="O118" s="11"/>
      <c r="P118" s="11"/>
      <c r="Q118" s="11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</row>
    <row r="119" spans="1:167" ht="12.75">
      <c r="A119" s="1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0"/>
      <c r="M119" s="10"/>
      <c r="N119" s="11"/>
      <c r="O119" s="11"/>
      <c r="P119" s="11"/>
      <c r="Q119" s="11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</row>
    <row r="120" spans="1:167" ht="12.75">
      <c r="A120" s="1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0"/>
      <c r="M120" s="10"/>
      <c r="N120" s="11"/>
      <c r="O120" s="11"/>
      <c r="P120" s="11"/>
      <c r="Q120" s="11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</row>
    <row r="121" spans="1:167" ht="12.75">
      <c r="A121" s="1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0"/>
      <c r="M121" s="10"/>
      <c r="N121" s="11"/>
      <c r="O121" s="11"/>
      <c r="P121" s="11"/>
      <c r="Q121" s="11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</row>
    <row r="122" spans="1:167" ht="12.75">
      <c r="A122" s="1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0"/>
      <c r="M122" s="10"/>
      <c r="N122" s="11"/>
      <c r="O122" s="11"/>
      <c r="P122" s="11"/>
      <c r="Q122" s="11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</row>
    <row r="123" spans="1:167" ht="12.75">
      <c r="A123" s="1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0"/>
      <c r="M123" s="10"/>
      <c r="N123" s="11"/>
      <c r="O123" s="11"/>
      <c r="P123" s="11"/>
      <c r="Q123" s="11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</row>
    <row r="124" spans="1:167" ht="12.75">
      <c r="A124" s="1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0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</row>
    <row r="125" spans="1:167" ht="12.75">
      <c r="A125" s="1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0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</row>
    <row r="126" spans="1:167" ht="12.75">
      <c r="A126" s="1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0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</row>
    <row r="127" spans="1:167" ht="12.75">
      <c r="A127" s="1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0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</row>
    <row r="128" spans="1:167" ht="12.75">
      <c r="A128" s="1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0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</row>
    <row r="129" spans="1:167" ht="12.75">
      <c r="A129" s="1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0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</row>
    <row r="130" spans="1:167" ht="12.75">
      <c r="A130" s="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0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</row>
    <row r="131" spans="1:167" ht="12.75">
      <c r="A131" s="1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0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</row>
    <row r="132" spans="1:167" ht="12.75">
      <c r="A132" s="1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</row>
    <row r="133" spans="1:167" ht="12.75">
      <c r="A133" s="1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</row>
    <row r="134" spans="1:167" ht="12.75">
      <c r="A134" s="1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</row>
    <row r="135" spans="1:167" ht="12.75">
      <c r="A135" s="1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</row>
    <row r="136" spans="1:167" ht="12.75">
      <c r="A136" s="1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</row>
    <row r="137" spans="1:167" ht="12.75">
      <c r="A137" s="1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</row>
    <row r="138" spans="1:167" ht="12.75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</row>
    <row r="139" spans="1:167" ht="12.75">
      <c r="A139" s="1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</row>
    <row r="140" spans="1:167" ht="12.75">
      <c r="A140" s="1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</row>
    <row r="141" spans="1:167" ht="12.75">
      <c r="A141" s="1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</row>
    <row r="142" spans="1:167" ht="12.75">
      <c r="A142" s="1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</row>
    <row r="143" spans="1:167" ht="12.75">
      <c r="A143" s="1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</row>
    <row r="144" spans="1:167" ht="12.75">
      <c r="A144" s="1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</row>
    <row r="145" spans="1:167" ht="12.75">
      <c r="A145" s="1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</row>
    <row r="146" spans="1:167" ht="12.75">
      <c r="A146" s="1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</row>
    <row r="147" spans="1:167" ht="12.75">
      <c r="A147" s="1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</row>
    <row r="148" spans="1:167" ht="12.75">
      <c r="A148" s="1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</row>
    <row r="149" spans="1:167" ht="12.75">
      <c r="A149" s="1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</row>
    <row r="150" spans="1:167" ht="12.75">
      <c r="A150" s="1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</row>
    <row r="151" spans="1:167" ht="12.75">
      <c r="A151" s="1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</row>
    <row r="152" spans="1:167" ht="12.75">
      <c r="A152" s="1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</row>
    <row r="153" spans="1:167" ht="12.75">
      <c r="A153" s="1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</row>
    <row r="154" spans="1:167" ht="12.75">
      <c r="A154" s="1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</row>
    <row r="155" spans="1:167" ht="12.75">
      <c r="A155" s="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</row>
    <row r="156" spans="1:167" ht="12.75">
      <c r="A156" s="1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</row>
    <row r="157" spans="1:167" ht="12.75">
      <c r="A157" s="1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</row>
    <row r="158" spans="1:167" ht="12.75">
      <c r="A158" s="1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</row>
    <row r="159" spans="1:167" ht="12.75">
      <c r="A159" s="1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</row>
    <row r="160" spans="1:167" ht="12.75">
      <c r="A160" s="1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</row>
    <row r="161" spans="1:167" ht="12.75">
      <c r="A161" s="1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</row>
    <row r="162" spans="1:167" ht="12.75">
      <c r="A162" s="1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</row>
    <row r="163" spans="1:167" ht="12.75">
      <c r="A163" s="1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</row>
    <row r="164" spans="1:167" ht="12.75">
      <c r="A164" s="1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</row>
    <row r="165" spans="1:167" ht="12.75">
      <c r="A165" s="1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</row>
    <row r="166" spans="1:167" ht="12.75">
      <c r="A166" s="1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</row>
    <row r="167" spans="1:167" ht="12.75">
      <c r="A167" s="1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</row>
    <row r="168" spans="1:167" ht="12.75">
      <c r="A168" s="1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</row>
    <row r="169" spans="1:167" ht="12.75">
      <c r="A169" s="1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</row>
    <row r="170" spans="1:167" ht="12.75">
      <c r="A170" s="1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</row>
    <row r="171" spans="1:167" ht="12.75">
      <c r="A171" s="1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</row>
    <row r="172" spans="1:167" ht="12.75">
      <c r="A172" s="1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</row>
    <row r="173" spans="1:167" ht="12.75">
      <c r="A173" s="1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</row>
    <row r="174" spans="1:167" ht="12.75">
      <c r="A174" s="1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</row>
    <row r="175" spans="1:167" ht="12.75">
      <c r="A175" s="1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</row>
    <row r="176" spans="1:167" ht="12.75">
      <c r="A176" s="1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</row>
    <row r="177" spans="1:167" ht="12.75">
      <c r="A177" s="1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</row>
    <row r="178" spans="1:16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</row>
    <row r="179" spans="1:16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</row>
    <row r="180" spans="1:16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</row>
    <row r="181" spans="1:16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</row>
    <row r="182" spans="1:16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</row>
    <row r="183" spans="1:16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</row>
    <row r="184" spans="1:16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</row>
    <row r="185" spans="1:16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</row>
    <row r="186" spans="1:16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</row>
    <row r="187" spans="1:16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</row>
    <row r="188" spans="1:16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</row>
    <row r="189" spans="1:16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</row>
    <row r="190" spans="1:16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</row>
    <row r="191" spans="1:16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</row>
    <row r="192" spans="1:16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</row>
    <row r="193" spans="1:16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</row>
    <row r="194" spans="1:16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</row>
    <row r="195" spans="1:16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</row>
    <row r="196" spans="1:16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</row>
    <row r="197" spans="1:16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</row>
    <row r="198" spans="1:16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</row>
    <row r="199" spans="1:16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</row>
    <row r="200" spans="1:16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</row>
    <row r="201" spans="1:16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</row>
    <row r="202" spans="1:16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</row>
    <row r="203" spans="1:16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</row>
    <row r="204" spans="1:16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</row>
    <row r="205" spans="1:16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</row>
    <row r="206" spans="1:16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</row>
    <row r="207" spans="1:16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</row>
    <row r="208" spans="1:16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</row>
    <row r="209" spans="1:16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</row>
    <row r="210" spans="1:6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1:6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1:6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1:6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1:6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1:6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1:6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1:6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1:6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1:6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1:6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1:6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1:6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1:6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1:6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1:6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1:6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1:6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1:6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1:6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1:6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1:6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1:6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1:6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1:6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1:6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1:6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1:6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1:6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1:6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1:6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1:6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1:6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1:6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1:6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1:6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1:6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1:6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1:6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1:6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1:6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1:6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1:6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1:6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1:6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1:6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1:6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1:6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1:6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1:6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1:6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1:6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1:6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1:6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1:6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1:6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1:6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1:6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1:6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1:6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1:6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1:6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1:6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1:6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1:6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1:6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1:6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1:6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1:6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1:6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1:6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1:6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1:6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1:6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1:6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1:6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1:6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1:6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1:6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1:6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1:6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1:6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1:6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1:6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1:6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1:6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1:6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1:6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1:6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1:6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1:6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1:6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1:6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1:6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1:6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1:6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1:6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1:6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1:6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1:6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1:6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1:6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1:6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1:6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1:6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1:6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spans="1:6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1:6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1:6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1:6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1:6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1:6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1:6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1:6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1:6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1:6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1:6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1:6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1:6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1:6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1:6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1:6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1:6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1:6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1:6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1:6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1:6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1:6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1:6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1:6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1:6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1:6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1:6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1:6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1:6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1:6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1:6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1:6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1:6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1:6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spans="1:6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1:6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spans="1:6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1:6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1:6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1:6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1:6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1:6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1:6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1:6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1:6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1:6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1:6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spans="1:6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spans="1:6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spans="1:6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spans="1:6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spans="1:6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spans="1:6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spans="1:6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spans="1:6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spans="1:6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spans="1:6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spans="1:6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</row>
    <row r="374" spans="1:6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spans="1:6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spans="1:6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spans="1:6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</row>
    <row r="378" spans="1:6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spans="1:6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spans="1:6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spans="1:6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spans="1:6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spans="1:6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spans="1:60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spans="1:60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spans="1:60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spans="1:60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spans="1:60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spans="1:60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spans="1:60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spans="1:60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spans="1:60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spans="1:60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spans="1:60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spans="1:60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spans="1:60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spans="1:60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spans="1:60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spans="1:60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</row>
    <row r="400" spans="1:60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</row>
    <row r="401" spans="1:60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spans="1:60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spans="1:60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spans="1:60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spans="1:60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spans="1:60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spans="1:60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spans="1:60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spans="1:60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spans="1:60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spans="1:60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</sheetData>
  <sheetProtection password="C5E4" sheet="1" objects="1" scenarios="1"/>
  <mergeCells count="120">
    <mergeCell ref="B32:H32"/>
    <mergeCell ref="E55:H55"/>
    <mergeCell ref="L59:T59"/>
    <mergeCell ref="R24:S24"/>
    <mergeCell ref="R25:S25"/>
    <mergeCell ref="R26:S26"/>
    <mergeCell ref="R32:S32"/>
    <mergeCell ref="R31:S31"/>
    <mergeCell ref="R27:S27"/>
    <mergeCell ref="G38:H38"/>
    <mergeCell ref="B31:H31"/>
    <mergeCell ref="R23:S23"/>
    <mergeCell ref="R28:S28"/>
    <mergeCell ref="R29:S29"/>
    <mergeCell ref="R30:S30"/>
    <mergeCell ref="R22:S22"/>
    <mergeCell ref="R15:S15"/>
    <mergeCell ref="R16:S16"/>
    <mergeCell ref="R17:S17"/>
    <mergeCell ref="R18:S18"/>
    <mergeCell ref="R19:S19"/>
    <mergeCell ref="R20:S20"/>
    <mergeCell ref="R21:S21"/>
    <mergeCell ref="B7:H7"/>
    <mergeCell ref="R4:S4"/>
    <mergeCell ref="R5:S5"/>
    <mergeCell ref="C3:G3"/>
    <mergeCell ref="R7:S7"/>
    <mergeCell ref="R6:S6"/>
    <mergeCell ref="H3:J3"/>
    <mergeCell ref="B6:H6"/>
    <mergeCell ref="R14:S14"/>
    <mergeCell ref="R1:S1"/>
    <mergeCell ref="R2:S2"/>
    <mergeCell ref="R3:S3"/>
    <mergeCell ref="R13:S13"/>
    <mergeCell ref="R8:S8"/>
    <mergeCell ref="R12:S12"/>
    <mergeCell ref="R10:S10"/>
    <mergeCell ref="R11:S11"/>
    <mergeCell ref="R9:S9"/>
    <mergeCell ref="B105:I105"/>
    <mergeCell ref="B106:I106"/>
    <mergeCell ref="B107:I107"/>
    <mergeCell ref="B112:I112"/>
    <mergeCell ref="B108:I108"/>
    <mergeCell ref="B109:I109"/>
    <mergeCell ref="B111:I111"/>
    <mergeCell ref="B110:K110"/>
    <mergeCell ref="B104:I104"/>
    <mergeCell ref="B89:G89"/>
    <mergeCell ref="F56:H56"/>
    <mergeCell ref="A90:K90"/>
    <mergeCell ref="B69:H69"/>
    <mergeCell ref="B70:H70"/>
    <mergeCell ref="B71:H71"/>
    <mergeCell ref="E57:H57"/>
    <mergeCell ref="E61:H61"/>
    <mergeCell ref="B8:H8"/>
    <mergeCell ref="B47:H47"/>
    <mergeCell ref="E37:F37"/>
    <mergeCell ref="B48:H48"/>
    <mergeCell ref="F45:H45"/>
    <mergeCell ref="G39:H39"/>
    <mergeCell ref="B16:G16"/>
    <mergeCell ref="B41:H41"/>
    <mergeCell ref="G37:H37"/>
    <mergeCell ref="E46:H46"/>
    <mergeCell ref="B63:H63"/>
    <mergeCell ref="B62:H62"/>
    <mergeCell ref="E54:H54"/>
    <mergeCell ref="G40:H40"/>
    <mergeCell ref="F49:H49"/>
    <mergeCell ref="B58:H58"/>
    <mergeCell ref="B56:E56"/>
    <mergeCell ref="B52:H52"/>
    <mergeCell ref="E53:H53"/>
    <mergeCell ref="B17:G17"/>
    <mergeCell ref="B20:G20"/>
    <mergeCell ref="B18:H18"/>
    <mergeCell ref="B19:H19"/>
    <mergeCell ref="B13:G13"/>
    <mergeCell ref="B14:G14"/>
    <mergeCell ref="B15:G15"/>
    <mergeCell ref="B9:H9"/>
    <mergeCell ref="B10:G10"/>
    <mergeCell ref="B11:G11"/>
    <mergeCell ref="B12:G12"/>
    <mergeCell ref="O61:Q61"/>
    <mergeCell ref="B24:G24"/>
    <mergeCell ref="G35:H35"/>
    <mergeCell ref="B35:E35"/>
    <mergeCell ref="B33:E33"/>
    <mergeCell ref="B28:H28"/>
    <mergeCell ref="B29:H29"/>
    <mergeCell ref="B30:H30"/>
    <mergeCell ref="D44:H44"/>
    <mergeCell ref="O60:Q60"/>
    <mergeCell ref="B64:H64"/>
    <mergeCell ref="B83:H83"/>
    <mergeCell ref="B72:H72"/>
    <mergeCell ref="B65:H65"/>
    <mergeCell ref="B68:H68"/>
    <mergeCell ref="B81:H81"/>
    <mergeCell ref="B67:H67"/>
    <mergeCell ref="C73:H73"/>
    <mergeCell ref="B34:H34"/>
    <mergeCell ref="B36:H36"/>
    <mergeCell ref="E42:H42"/>
    <mergeCell ref="E43:H43"/>
    <mergeCell ref="C74:H74"/>
    <mergeCell ref="E75:H75"/>
    <mergeCell ref="F77:H77"/>
    <mergeCell ref="B77:E77"/>
    <mergeCell ref="E88:H88"/>
    <mergeCell ref="E84:H84"/>
    <mergeCell ref="E79:H79"/>
    <mergeCell ref="E85:H85"/>
    <mergeCell ref="E86:H86"/>
    <mergeCell ref="E87:H87"/>
  </mergeCells>
  <printOptions/>
  <pageMargins left="0.63" right="0.74" top="0.46" bottom="0.26" header="0.38" footer="0.23"/>
  <pageSetup horizontalDpi="600" verticalDpi="600" orientation="portrait" scale="60" r:id="rId1"/>
  <rowBreaks count="1" manualBreakCount="1">
    <brk id="89" max="10" man="1"/>
  </rowBreaks>
  <colBreaks count="1" manualBreakCount="1">
    <brk id="11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Steam Turbine Generators,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REV. January 1, 2008</dc:title>
  <dc:subject/>
  <dc:creator>Dave Mooney</dc:creator>
  <cp:keywords/>
  <dc:description/>
  <cp:lastModifiedBy>Joseph F. Meucci</cp:lastModifiedBy>
  <cp:lastPrinted>2007-12-31T16:03:03Z</cp:lastPrinted>
  <dcterms:created xsi:type="dcterms:W3CDTF">2000-02-18T18:35:03Z</dcterms:created>
  <dcterms:modified xsi:type="dcterms:W3CDTF">2009-06-15T19:20:45Z</dcterms:modified>
  <cp:category/>
  <cp:version/>
  <cp:contentType/>
  <cp:contentStatus/>
</cp:coreProperties>
</file>